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4042024\"/>
    </mc:Choice>
  </mc:AlternateContent>
  <xr:revisionPtr revIDLastSave="0" documentId="8_{B51C315C-FCAD-4CE9-8BCB-D80DA9AB205B}" xr6:coauthVersionLast="36" xr6:coauthVersionMax="36" xr10:uidLastSave="{00000000-0000-0000-0000-000000000000}"/>
  <bookViews>
    <workbookView xWindow="0" yWindow="0" windowWidth="28800" windowHeight="11925" xr2:uid="{8B338590-1DD7-4F50-9B24-CD49A7AFA963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O85" i="1"/>
  <c r="AP88" i="1" s="1"/>
  <c r="AD43" i="1" s="1"/>
  <c r="AM85" i="1"/>
  <c r="AN88" i="1" s="1"/>
  <c r="AO84" i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AN80" i="1" s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O68" i="1"/>
  <c r="AN68" i="1"/>
  <c r="AM68" i="1"/>
  <c r="AO67" i="1"/>
  <c r="AM67" i="1"/>
  <c r="AO66" i="1"/>
  <c r="AM66" i="1"/>
  <c r="U66" i="1"/>
  <c r="T66" i="1"/>
  <c r="M66" i="1"/>
  <c r="K66" i="1"/>
  <c r="AO65" i="1"/>
  <c r="AP68" i="1" s="1"/>
  <c r="AM65" i="1"/>
  <c r="U65" i="1"/>
  <c r="T65" i="1"/>
  <c r="M65" i="1"/>
  <c r="K65" i="1"/>
  <c r="AO64" i="1"/>
  <c r="AM64" i="1"/>
  <c r="U64" i="1"/>
  <c r="T64" i="1"/>
  <c r="M64" i="1"/>
  <c r="K64" i="1"/>
  <c r="AO63" i="1"/>
  <c r="AF37" i="1" s="1"/>
  <c r="AM63" i="1"/>
  <c r="AO62" i="1"/>
  <c r="AM62" i="1"/>
  <c r="M62" i="1"/>
  <c r="AO61" i="1"/>
  <c r="AM61" i="1"/>
  <c r="AN64" i="1" s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M57" i="1"/>
  <c r="AN60" i="1" s="1"/>
  <c r="T57" i="1"/>
  <c r="AO56" i="1"/>
  <c r="AM56" i="1"/>
  <c r="AO55" i="1"/>
  <c r="AM55" i="1"/>
  <c r="AO54" i="1"/>
  <c r="AM54" i="1"/>
  <c r="AO53" i="1"/>
  <c r="AM53" i="1"/>
  <c r="AN56" i="1" s="1"/>
  <c r="M53" i="1"/>
  <c r="AO52" i="1"/>
  <c r="AM52" i="1"/>
  <c r="AO51" i="1"/>
  <c r="AE34" i="1" s="1"/>
  <c r="AM51" i="1"/>
  <c r="AO50" i="1"/>
  <c r="AM50" i="1"/>
  <c r="S50" i="1"/>
  <c r="Q50" i="1"/>
  <c r="P50" i="1"/>
  <c r="O50" i="1"/>
  <c r="N50" i="1"/>
  <c r="M50" i="1"/>
  <c r="L50" i="1"/>
  <c r="K50" i="1"/>
  <c r="AO49" i="1"/>
  <c r="AP52" i="1" s="1"/>
  <c r="AD34" i="1" s="1"/>
  <c r="AM49" i="1"/>
  <c r="AN52" i="1" s="1"/>
  <c r="AO48" i="1"/>
  <c r="AM48" i="1"/>
  <c r="AJ48" i="1"/>
  <c r="AE48" i="1"/>
  <c r="AB48" i="1"/>
  <c r="AA48" i="1"/>
  <c r="AV48" i="1" s="1"/>
  <c r="Z48" i="1"/>
  <c r="R48" i="1"/>
  <c r="T48" i="1" s="1"/>
  <c r="U48" i="1" s="1"/>
  <c r="G48" i="1"/>
  <c r="AV47" i="1"/>
  <c r="AO47" i="1"/>
  <c r="AM47" i="1"/>
  <c r="AJ47" i="1"/>
  <c r="AF47" i="1"/>
  <c r="AE47" i="1"/>
  <c r="AB47" i="1"/>
  <c r="AA47" i="1"/>
  <c r="Z47" i="1"/>
  <c r="T47" i="1"/>
  <c r="U47" i="1" s="1"/>
  <c r="R47" i="1"/>
  <c r="G47" i="1"/>
  <c r="F47" i="1"/>
  <c r="E47" i="1"/>
  <c r="AO46" i="1"/>
  <c r="AM46" i="1"/>
  <c r="AJ46" i="1"/>
  <c r="AF46" i="1"/>
  <c r="AE46" i="1"/>
  <c r="AB46" i="1"/>
  <c r="AA46" i="1"/>
  <c r="AV46" i="1" s="1"/>
  <c r="Z46" i="1"/>
  <c r="R46" i="1"/>
  <c r="T46" i="1" s="1"/>
  <c r="U46" i="1" s="1"/>
  <c r="G46" i="1"/>
  <c r="AV45" i="1"/>
  <c r="AO45" i="1"/>
  <c r="AP48" i="1" s="1"/>
  <c r="AD33" i="1" s="1"/>
  <c r="AM45" i="1"/>
  <c r="AN48" i="1" s="1"/>
  <c r="AJ45" i="1"/>
  <c r="AE45" i="1"/>
  <c r="AC45" i="1"/>
  <c r="AB45" i="1"/>
  <c r="AA45" i="1"/>
  <c r="Z45" i="1"/>
  <c r="T45" i="1"/>
  <c r="U45" i="1" s="1"/>
  <c r="R45" i="1"/>
  <c r="G45" i="1"/>
  <c r="AO44" i="1"/>
  <c r="AM44" i="1"/>
  <c r="AJ44" i="1"/>
  <c r="AF44" i="1"/>
  <c r="AE44" i="1"/>
  <c r="AB44" i="1"/>
  <c r="AA44" i="1"/>
  <c r="AV44" i="1" s="1"/>
  <c r="Z44" i="1"/>
  <c r="R44" i="1"/>
  <c r="T44" i="1" s="1"/>
  <c r="U44" i="1" s="1"/>
  <c r="G44" i="1"/>
  <c r="AV43" i="1"/>
  <c r="AO43" i="1"/>
  <c r="AE32" i="1" s="1"/>
  <c r="AM43" i="1"/>
  <c r="AJ43" i="1"/>
  <c r="AF43" i="1"/>
  <c r="AE43" i="1"/>
  <c r="AC43" i="1"/>
  <c r="AB43" i="1"/>
  <c r="AA43" i="1"/>
  <c r="Z43" i="1"/>
  <c r="T43" i="1"/>
  <c r="U43" i="1" s="1"/>
  <c r="R43" i="1"/>
  <c r="G43" i="1"/>
  <c r="AO42" i="1"/>
  <c r="AM42" i="1"/>
  <c r="AJ42" i="1"/>
  <c r="AF42" i="1"/>
  <c r="AE42" i="1"/>
  <c r="AB42" i="1"/>
  <c r="AA42" i="1"/>
  <c r="AV42" i="1" s="1"/>
  <c r="Z42" i="1"/>
  <c r="AC42" i="1" s="1"/>
  <c r="R42" i="1"/>
  <c r="T42" i="1" s="1"/>
  <c r="U42" i="1" s="1"/>
  <c r="G42" i="1"/>
  <c r="E42" i="1"/>
  <c r="AO41" i="1"/>
  <c r="AP44" i="1" s="1"/>
  <c r="AM41" i="1"/>
  <c r="AN44" i="1" s="1"/>
  <c r="AJ41" i="1"/>
  <c r="AE41" i="1"/>
  <c r="AB41" i="1"/>
  <c r="AA41" i="1"/>
  <c r="Z41" i="1"/>
  <c r="T41" i="1"/>
  <c r="U41" i="1" s="1"/>
  <c r="R41" i="1"/>
  <c r="G41" i="1"/>
  <c r="D41" i="1"/>
  <c r="AV40" i="1"/>
  <c r="AP40" i="1"/>
  <c r="AD31" i="1" s="1"/>
  <c r="AO40" i="1"/>
  <c r="AM40" i="1"/>
  <c r="AJ40" i="1"/>
  <c r="AF40" i="1"/>
  <c r="AE40" i="1"/>
  <c r="AB40" i="1"/>
  <c r="D40" i="1" s="1"/>
  <c r="AA40" i="1"/>
  <c r="Z40" i="1"/>
  <c r="U40" i="1"/>
  <c r="R40" i="1"/>
  <c r="T40" i="1" s="1"/>
  <c r="G40" i="1"/>
  <c r="F40" i="1"/>
  <c r="C40" i="1"/>
  <c r="AO39" i="1"/>
  <c r="AM39" i="1"/>
  <c r="AJ39" i="1"/>
  <c r="AF39" i="1"/>
  <c r="AE39" i="1"/>
  <c r="AB39" i="1"/>
  <c r="AA39" i="1"/>
  <c r="Z39" i="1"/>
  <c r="T39" i="1"/>
  <c r="U39" i="1" s="1"/>
  <c r="R39" i="1"/>
  <c r="G39" i="1"/>
  <c r="E39" i="1"/>
  <c r="D39" i="1"/>
  <c r="AV38" i="1"/>
  <c r="AO38" i="1"/>
  <c r="AF31" i="1" s="1"/>
  <c r="AM38" i="1"/>
  <c r="AJ38" i="1"/>
  <c r="AF38" i="1"/>
  <c r="AE38" i="1"/>
  <c r="AD38" i="1"/>
  <c r="AB38" i="1"/>
  <c r="AA38" i="1"/>
  <c r="Z38" i="1"/>
  <c r="AC38" i="1" s="1"/>
  <c r="R38" i="1"/>
  <c r="T38" i="1" s="1"/>
  <c r="U38" i="1" s="1"/>
  <c r="G38" i="1"/>
  <c r="D38" i="1"/>
  <c r="C38" i="1"/>
  <c r="AO37" i="1"/>
  <c r="AM37" i="1"/>
  <c r="AN40" i="1" s="1"/>
  <c r="AJ37" i="1"/>
  <c r="AB37" i="1"/>
  <c r="AA37" i="1"/>
  <c r="Z37" i="1"/>
  <c r="R37" i="1"/>
  <c r="T37" i="1" s="1"/>
  <c r="U37" i="1" s="1"/>
  <c r="G37" i="1"/>
  <c r="F37" i="1"/>
  <c r="D37" i="1"/>
  <c r="AO36" i="1"/>
  <c r="AN36" i="1"/>
  <c r="AM36" i="1"/>
  <c r="AJ36" i="1"/>
  <c r="AF36" i="1"/>
  <c r="AE36" i="1"/>
  <c r="AD36" i="1"/>
  <c r="AB36" i="1"/>
  <c r="AA36" i="1"/>
  <c r="AV36" i="1" s="1"/>
  <c r="Z36" i="1"/>
  <c r="AC36" i="1" s="1"/>
  <c r="U36" i="1"/>
  <c r="R36" i="1"/>
  <c r="T36" i="1" s="1"/>
  <c r="G36" i="1"/>
  <c r="E36" i="1"/>
  <c r="D36" i="1"/>
  <c r="C36" i="1"/>
  <c r="AO35" i="1"/>
  <c r="AM35" i="1"/>
  <c r="AJ35" i="1"/>
  <c r="AB35" i="1"/>
  <c r="AA35" i="1"/>
  <c r="Z35" i="1"/>
  <c r="R35" i="1"/>
  <c r="T35" i="1" s="1"/>
  <c r="U35" i="1" s="1"/>
  <c r="G35" i="1"/>
  <c r="D35" i="1"/>
  <c r="AO34" i="1"/>
  <c r="AP36" i="1" s="1"/>
  <c r="AD30" i="1" s="1"/>
  <c r="AM34" i="1"/>
  <c r="AJ34" i="1"/>
  <c r="AF34" i="1"/>
  <c r="AB34" i="1"/>
  <c r="AA34" i="1"/>
  <c r="AV34" i="1" s="1"/>
  <c r="Z34" i="1"/>
  <c r="U34" i="1"/>
  <c r="R34" i="1"/>
  <c r="T34" i="1" s="1"/>
  <c r="G34" i="1"/>
  <c r="E34" i="1"/>
  <c r="C34" i="1"/>
  <c r="AO33" i="1"/>
  <c r="AM33" i="1"/>
  <c r="AJ33" i="1"/>
  <c r="AF33" i="1"/>
  <c r="AE33" i="1"/>
  <c r="AB33" i="1"/>
  <c r="AA33" i="1"/>
  <c r="AV33" i="1" s="1"/>
  <c r="Z33" i="1"/>
  <c r="T33" i="1"/>
  <c r="U33" i="1" s="1"/>
  <c r="R33" i="1"/>
  <c r="G33" i="1"/>
  <c r="F33" i="1"/>
  <c r="E33" i="1"/>
  <c r="AV32" i="1"/>
  <c r="AO32" i="1"/>
  <c r="AM32" i="1"/>
  <c r="AJ32" i="1"/>
  <c r="AF32" i="1"/>
  <c r="AD32" i="1"/>
  <c r="AB32" i="1"/>
  <c r="AA32" i="1"/>
  <c r="Z32" i="1"/>
  <c r="R32" i="1"/>
  <c r="T32" i="1" s="1"/>
  <c r="U32" i="1" s="1"/>
  <c r="G32" i="1"/>
  <c r="F32" i="1"/>
  <c r="E32" i="1"/>
  <c r="AV31" i="1"/>
  <c r="AO31" i="1"/>
  <c r="AM31" i="1"/>
  <c r="AJ31" i="1"/>
  <c r="AE31" i="1"/>
  <c r="AB31" i="1"/>
  <c r="AA31" i="1"/>
  <c r="Z31" i="1"/>
  <c r="T31" i="1"/>
  <c r="U31" i="1" s="1"/>
  <c r="R31" i="1"/>
  <c r="G31" i="1"/>
  <c r="F31" i="1"/>
  <c r="E31" i="1"/>
  <c r="AO30" i="1"/>
  <c r="AM30" i="1"/>
  <c r="AJ30" i="1"/>
  <c r="AB30" i="1"/>
  <c r="AA30" i="1"/>
  <c r="AV30" i="1" s="1"/>
  <c r="Z30" i="1"/>
  <c r="R30" i="1"/>
  <c r="T30" i="1" s="1"/>
  <c r="U30" i="1" s="1"/>
  <c r="G30" i="1"/>
  <c r="AV29" i="1"/>
  <c r="AO29" i="1"/>
  <c r="AP32" i="1" s="1"/>
  <c r="AD29" i="1" s="1"/>
  <c r="AM29" i="1"/>
  <c r="AN32" i="1" s="1"/>
  <c r="AJ29" i="1"/>
  <c r="AE29" i="1"/>
  <c r="AC29" i="1"/>
  <c r="AB29" i="1"/>
  <c r="AA29" i="1"/>
  <c r="Z29" i="1"/>
  <c r="R29" i="1"/>
  <c r="T29" i="1" s="1"/>
  <c r="U29" i="1" s="1"/>
  <c r="G29" i="1"/>
  <c r="AO28" i="1"/>
  <c r="AM28" i="1"/>
  <c r="AJ28" i="1"/>
  <c r="AD28" i="1"/>
  <c r="AB28" i="1"/>
  <c r="AA28" i="1"/>
  <c r="AV28" i="1" s="1"/>
  <c r="Z28" i="1"/>
  <c r="R28" i="1"/>
  <c r="T28" i="1" s="1"/>
  <c r="U28" i="1" s="1"/>
  <c r="G28" i="1"/>
  <c r="AV27" i="1"/>
  <c r="AO27" i="1"/>
  <c r="AE28" i="1" s="1"/>
  <c r="AM27" i="1"/>
  <c r="AN28" i="1" s="1"/>
  <c r="AJ27" i="1"/>
  <c r="AC27" i="1"/>
  <c r="AB27" i="1"/>
  <c r="AA27" i="1"/>
  <c r="Z27" i="1"/>
  <c r="T27" i="1"/>
  <c r="U27" i="1" s="1"/>
  <c r="R27" i="1"/>
  <c r="R50" i="1" s="1"/>
  <c r="G27" i="1"/>
  <c r="AO26" i="1"/>
  <c r="AP28" i="1" s="1"/>
  <c r="AM26" i="1"/>
  <c r="AJ26" i="1"/>
  <c r="AB26" i="1"/>
  <c r="AA26" i="1"/>
  <c r="AV26" i="1" s="1"/>
  <c r="Z26" i="1"/>
  <c r="R26" i="1"/>
  <c r="T26" i="1" s="1"/>
  <c r="U26" i="1" s="1"/>
  <c r="G26" i="1"/>
  <c r="E26" i="1"/>
  <c r="AO25" i="1"/>
  <c r="AM25" i="1"/>
  <c r="AJ25" i="1"/>
  <c r="AB25" i="1"/>
  <c r="AB50" i="1" s="1"/>
  <c r="D27" i="1" s="1"/>
  <c r="AA25" i="1"/>
  <c r="Z25" i="1"/>
  <c r="T25" i="1"/>
  <c r="R25" i="1"/>
  <c r="G25" i="1"/>
  <c r="G50" i="1" s="1"/>
  <c r="AO24" i="1"/>
  <c r="AM24" i="1"/>
  <c r="AO23" i="1"/>
  <c r="AM23" i="1"/>
  <c r="AO22" i="1"/>
  <c r="AM22" i="1"/>
  <c r="AV21" i="1"/>
  <c r="AO21" i="1"/>
  <c r="AM21" i="1"/>
  <c r="AO20" i="1"/>
  <c r="AM20" i="1"/>
  <c r="AO19" i="1"/>
  <c r="AM19" i="1"/>
  <c r="AN20" i="1" s="1"/>
  <c r="BX18" i="1"/>
  <c r="BW18" i="1"/>
  <c r="F48" i="1" s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BN18" i="1"/>
  <c r="F39" i="1" s="1"/>
  <c r="BM18" i="1"/>
  <c r="F38" i="1" s="1"/>
  <c r="BL18" i="1"/>
  <c r="BK18" i="1"/>
  <c r="F36" i="1" s="1"/>
  <c r="BJ18" i="1"/>
  <c r="F35" i="1" s="1"/>
  <c r="BI18" i="1"/>
  <c r="F34" i="1" s="1"/>
  <c r="BH18" i="1"/>
  <c r="BG18" i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BU17" i="1"/>
  <c r="E46" i="1" s="1"/>
  <c r="BT17" i="1"/>
  <c r="E45" i="1" s="1"/>
  <c r="BS17" i="1"/>
  <c r="E44" i="1" s="1"/>
  <c r="BR17" i="1"/>
  <c r="E43" i="1" s="1"/>
  <c r="BQ17" i="1"/>
  <c r="BP17" i="1"/>
  <c r="E41" i="1" s="1"/>
  <c r="BO17" i="1"/>
  <c r="E40" i="1" s="1"/>
  <c r="BN17" i="1"/>
  <c r="BM17" i="1"/>
  <c r="E38" i="1" s="1"/>
  <c r="BL17" i="1"/>
  <c r="E37" i="1" s="1"/>
  <c r="BK17" i="1"/>
  <c r="BJ17" i="1"/>
  <c r="E35" i="1" s="1"/>
  <c r="BI17" i="1"/>
  <c r="BH17" i="1"/>
  <c r="BG17" i="1"/>
  <c r="BF17" i="1"/>
  <c r="BE17" i="1"/>
  <c r="E30" i="1" s="1"/>
  <c r="BD17" i="1"/>
  <c r="E29" i="1" s="1"/>
  <c r="BC17" i="1"/>
  <c r="E28" i="1" s="1"/>
  <c r="BB17" i="1"/>
  <c r="E27" i="1" s="1"/>
  <c r="BA17" i="1"/>
  <c r="AZ17" i="1"/>
  <c r="E25" i="1" s="1"/>
  <c r="AO17" i="1"/>
  <c r="AM17" i="1"/>
  <c r="AP16" i="1"/>
  <c r="AO16" i="1"/>
  <c r="AN16" i="1"/>
  <c r="AM16" i="1"/>
  <c r="AO15" i="1"/>
  <c r="AM15" i="1"/>
  <c r="AO14" i="1"/>
  <c r="AM14" i="1"/>
  <c r="AE14" i="1"/>
  <c r="AB14" i="1"/>
  <c r="H14" i="1"/>
  <c r="AO13" i="1"/>
  <c r="AM13" i="1"/>
  <c r="AE13" i="1"/>
  <c r="AE12" i="1"/>
  <c r="AB12" i="1"/>
  <c r="AB11" i="1"/>
  <c r="AB10" i="1"/>
  <c r="T3" i="1"/>
  <c r="D1" i="1"/>
  <c r="AV41" i="1" l="1"/>
  <c r="AC41" i="1"/>
  <c r="D26" i="1"/>
  <c r="AC25" i="1"/>
  <c r="AC28" i="1"/>
  <c r="AF25" i="1"/>
  <c r="AE26" i="1"/>
  <c r="AP20" i="1"/>
  <c r="AD26" i="1" s="1"/>
  <c r="AE25" i="1"/>
  <c r="AF26" i="1"/>
  <c r="AC34" i="1"/>
  <c r="D34" i="1"/>
  <c r="AV39" i="1"/>
  <c r="C39" i="1"/>
  <c r="AC39" i="1"/>
  <c r="AC48" i="1"/>
  <c r="D48" i="1"/>
  <c r="AD25" i="1"/>
  <c r="E50" i="1"/>
  <c r="D28" i="1"/>
  <c r="AM111" i="1"/>
  <c r="Z56" i="1" s="1"/>
  <c r="AC30" i="1"/>
  <c r="D32" i="1"/>
  <c r="AC44" i="1"/>
  <c r="D45" i="1"/>
  <c r="D43" i="1"/>
  <c r="AC33" i="1"/>
  <c r="AN24" i="1"/>
  <c r="AN109" i="1" s="1"/>
  <c r="AF27" i="1"/>
  <c r="U25" i="1"/>
  <c r="U50" i="1" s="1"/>
  <c r="T50" i="1"/>
  <c r="D29" i="1"/>
  <c r="AF29" i="1"/>
  <c r="D31" i="1"/>
  <c r="AC32" i="1"/>
  <c r="D42" i="1"/>
  <c r="AC46" i="1"/>
  <c r="AF35" i="1"/>
  <c r="AE35" i="1"/>
  <c r="AP56" i="1"/>
  <c r="AD35" i="1" s="1"/>
  <c r="AM109" i="1"/>
  <c r="AJ50" i="1"/>
  <c r="AP24" i="1"/>
  <c r="AD27" i="1" s="1"/>
  <c r="F50" i="1"/>
  <c r="Z50" i="1"/>
  <c r="B40" i="1" s="1"/>
  <c r="H40" i="1" s="1"/>
  <c r="AE27" i="1"/>
  <c r="AG48" i="1" s="1"/>
  <c r="AH48" i="1" s="1"/>
  <c r="AI48" i="1" s="1"/>
  <c r="J48" i="1" s="1"/>
  <c r="D30" i="1"/>
  <c r="D33" i="1"/>
  <c r="AV37" i="1"/>
  <c r="D62" i="1" s="1"/>
  <c r="C37" i="1"/>
  <c r="AC37" i="1"/>
  <c r="D44" i="1"/>
  <c r="D47" i="1"/>
  <c r="D25" i="1"/>
  <c r="D50" i="1" s="1"/>
  <c r="M58" i="1" s="1"/>
  <c r="U58" i="1" s="1"/>
  <c r="AA50" i="1"/>
  <c r="AV25" i="1"/>
  <c r="B26" i="1"/>
  <c r="AC26" i="1"/>
  <c r="AC31" i="1"/>
  <c r="AE30" i="1"/>
  <c r="AG30" i="1" s="1"/>
  <c r="AH30" i="1" s="1"/>
  <c r="AF30" i="1"/>
  <c r="AV35" i="1"/>
  <c r="C35" i="1"/>
  <c r="AC35" i="1"/>
  <c r="D46" i="1"/>
  <c r="AP64" i="1"/>
  <c r="AD37" i="1" s="1"/>
  <c r="AO109" i="1"/>
  <c r="AF48" i="1" s="1"/>
  <c r="AC40" i="1"/>
  <c r="B42" i="1"/>
  <c r="AF28" i="1"/>
  <c r="AE37" i="1"/>
  <c r="AC47" i="1"/>
  <c r="AM110" i="1"/>
  <c r="Z55" i="1" s="1"/>
  <c r="B36" i="1"/>
  <c r="H36" i="1" s="1"/>
  <c r="V48" i="1" l="1"/>
  <c r="AG43" i="1"/>
  <c r="AH43" i="1" s="1"/>
  <c r="AG28" i="1"/>
  <c r="AH28" i="1" s="1"/>
  <c r="AC50" i="1"/>
  <c r="AG36" i="1"/>
  <c r="AH36" i="1" s="1"/>
  <c r="AG47" i="1"/>
  <c r="AH47" i="1" s="1"/>
  <c r="AG34" i="1"/>
  <c r="AH34" i="1" s="1"/>
  <c r="AG38" i="1"/>
  <c r="AH38" i="1" s="1"/>
  <c r="AG39" i="1"/>
  <c r="AH39" i="1" s="1"/>
  <c r="C45" i="1"/>
  <c r="C43" i="1"/>
  <c r="C42" i="1"/>
  <c r="C26" i="1"/>
  <c r="C46" i="1"/>
  <c r="C44" i="1"/>
  <c r="C48" i="1"/>
  <c r="C29" i="1"/>
  <c r="C28" i="1"/>
  <c r="C32" i="1"/>
  <c r="C27" i="1"/>
  <c r="AP111" i="1"/>
  <c r="AG37" i="1"/>
  <c r="AH37" i="1" s="1"/>
  <c r="AG44" i="1"/>
  <c r="AH44" i="1" s="1"/>
  <c r="C30" i="1"/>
  <c r="AG27" i="1"/>
  <c r="AH27" i="1" s="1"/>
  <c r="AG41" i="1"/>
  <c r="AH41" i="1" s="1"/>
  <c r="AG42" i="1"/>
  <c r="AH42" i="1" s="1"/>
  <c r="AG40" i="1"/>
  <c r="AH40" i="1" s="1"/>
  <c r="AG25" i="1"/>
  <c r="AG33" i="1"/>
  <c r="AH33" i="1" s="1"/>
  <c r="AG31" i="1"/>
  <c r="AH31" i="1" s="1"/>
  <c r="AG45" i="1"/>
  <c r="AH45" i="1" s="1"/>
  <c r="B48" i="1"/>
  <c r="B34" i="1"/>
  <c r="H34" i="1" s="1"/>
  <c r="B47" i="1"/>
  <c r="B33" i="1"/>
  <c r="H33" i="1" s="1"/>
  <c r="B31" i="1"/>
  <c r="B37" i="1"/>
  <c r="H37" i="1" s="1"/>
  <c r="B35" i="1"/>
  <c r="H35" i="1" s="1"/>
  <c r="B39" i="1"/>
  <c r="H39" i="1" s="1"/>
  <c r="B41" i="1"/>
  <c r="B25" i="1"/>
  <c r="B27" i="1"/>
  <c r="H27" i="1" s="1"/>
  <c r="B45" i="1"/>
  <c r="H45" i="1" s="1"/>
  <c r="B43" i="1"/>
  <c r="H43" i="1" s="1"/>
  <c r="B29" i="1"/>
  <c r="H29" i="1" s="1"/>
  <c r="B32" i="1"/>
  <c r="H32" i="1" s="1"/>
  <c r="AG35" i="1"/>
  <c r="AH35" i="1" s="1"/>
  <c r="C33" i="1"/>
  <c r="B30" i="1"/>
  <c r="AG46" i="1"/>
  <c r="AH46" i="1" s="1"/>
  <c r="H26" i="1"/>
  <c r="AD50" i="1"/>
  <c r="AG26" i="1"/>
  <c r="AH26" i="1" s="1"/>
  <c r="C41" i="1"/>
  <c r="C31" i="1"/>
  <c r="H42" i="1"/>
  <c r="C47" i="1"/>
  <c r="AP109" i="1"/>
  <c r="B38" i="1"/>
  <c r="H38" i="1" s="1"/>
  <c r="C25" i="1"/>
  <c r="B46" i="1"/>
  <c r="H46" i="1" s="1"/>
  <c r="B44" i="1"/>
  <c r="H44" i="1" s="1"/>
  <c r="AG32" i="1"/>
  <c r="AH32" i="1" s="1"/>
  <c r="AI32" i="1" s="1"/>
  <c r="J32" i="1" s="1"/>
  <c r="AP110" i="1"/>
  <c r="B28" i="1"/>
  <c r="H28" i="1" s="1"/>
  <c r="AG29" i="1"/>
  <c r="AH29" i="1" s="1"/>
  <c r="C50" i="1" l="1"/>
  <c r="M59" i="1" s="1"/>
  <c r="U59" i="1" s="1"/>
  <c r="H31" i="1"/>
  <c r="AH25" i="1"/>
  <c r="AG50" i="1"/>
  <c r="H47" i="1"/>
  <c r="H30" i="1"/>
  <c r="B50" i="1"/>
  <c r="M57" i="1" s="1"/>
  <c r="U57" i="1" s="1"/>
  <c r="H25" i="1"/>
  <c r="H41" i="1"/>
  <c r="H48" i="1"/>
  <c r="I48" i="1" s="1"/>
  <c r="V32" i="1"/>
  <c r="I32" i="1"/>
  <c r="H50" i="1" l="1"/>
  <c r="AH50" i="1"/>
  <c r="AI25" i="1"/>
  <c r="J25" i="1" l="1"/>
  <c r="AI30" i="1"/>
  <c r="J30" i="1" s="1"/>
  <c r="AI38" i="1"/>
  <c r="J38" i="1" s="1"/>
  <c r="AI41" i="1"/>
  <c r="J41" i="1" s="1"/>
  <c r="AI45" i="1"/>
  <c r="J45" i="1" s="1"/>
  <c r="AI31" i="1"/>
  <c r="J31" i="1" s="1"/>
  <c r="AI43" i="1"/>
  <c r="J43" i="1" s="1"/>
  <c r="AI36" i="1"/>
  <c r="J36" i="1" s="1"/>
  <c r="AI26" i="1"/>
  <c r="J26" i="1" s="1"/>
  <c r="AI29" i="1"/>
  <c r="J29" i="1" s="1"/>
  <c r="AI42" i="1"/>
  <c r="J42" i="1" s="1"/>
  <c r="AI37" i="1"/>
  <c r="J37" i="1" s="1"/>
  <c r="AI33" i="1"/>
  <c r="J33" i="1" s="1"/>
  <c r="AI46" i="1"/>
  <c r="J46" i="1" s="1"/>
  <c r="AI28" i="1"/>
  <c r="J28" i="1" s="1"/>
  <c r="AI35" i="1"/>
  <c r="J35" i="1" s="1"/>
  <c r="AI47" i="1"/>
  <c r="J47" i="1" s="1"/>
  <c r="AI40" i="1"/>
  <c r="J40" i="1" s="1"/>
  <c r="AI27" i="1"/>
  <c r="J27" i="1" s="1"/>
  <c r="AI34" i="1"/>
  <c r="J34" i="1" s="1"/>
  <c r="AI44" i="1"/>
  <c r="J44" i="1" s="1"/>
  <c r="AI39" i="1"/>
  <c r="J39" i="1" s="1"/>
  <c r="V28" i="1" l="1"/>
  <c r="I28" i="1"/>
  <c r="I39" i="1"/>
  <c r="V39" i="1"/>
  <c r="V46" i="1"/>
  <c r="I46" i="1"/>
  <c r="I31" i="1"/>
  <c r="V31" i="1"/>
  <c r="I43" i="1"/>
  <c r="V43" i="1"/>
  <c r="V44" i="1"/>
  <c r="I44" i="1"/>
  <c r="I33" i="1"/>
  <c r="V33" i="1"/>
  <c r="I45" i="1"/>
  <c r="V45" i="1"/>
  <c r="V34" i="1"/>
  <c r="I34" i="1"/>
  <c r="I37" i="1"/>
  <c r="V37" i="1"/>
  <c r="I41" i="1"/>
  <c r="V41" i="1"/>
  <c r="I27" i="1"/>
  <c r="V27" i="1"/>
  <c r="V42" i="1"/>
  <c r="I42" i="1"/>
  <c r="I38" i="1"/>
  <c r="V38" i="1"/>
  <c r="V40" i="1"/>
  <c r="I40" i="1"/>
  <c r="I29" i="1"/>
  <c r="V29" i="1"/>
  <c r="V30" i="1"/>
  <c r="I30" i="1"/>
  <c r="I47" i="1"/>
  <c r="V47" i="1"/>
  <c r="V26" i="1"/>
  <c r="I26" i="1"/>
  <c r="M54" i="1"/>
  <c r="V25" i="1"/>
  <c r="J50" i="1"/>
  <c r="I25" i="1"/>
  <c r="I35" i="1"/>
  <c r="V35" i="1"/>
  <c r="I36" i="1"/>
  <c r="V36" i="1"/>
  <c r="AI50" i="1"/>
  <c r="M56" i="1" l="1"/>
  <c r="U14" i="1" s="1"/>
  <c r="M55" i="1"/>
  <c r="U13" i="1" s="1"/>
  <c r="V50" i="1"/>
  <c r="I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EEEFBEF7-2695-49DA-A76C-E909AB4C2F19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AC2993C2-C412-429F-B952-0E31980C89B6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B13E5B64-7130-4A3C-B429-51850DFAB9E1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01A7A5D4-6318-4851-AF7A-32254FB5147B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5449ECC2-C99C-41DE-A456-AEA912CE7069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<sst xmlns="http://schemas.openxmlformats.org/spreadsheetml/2006/main" count="250" uniqueCount="218">
  <si>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</si>
  <si>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</si>
  <si>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</si>
  <si>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</si>
  <si>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</si>
  <si>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</si>
  <si>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</si>
  <si>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</si>
  <si>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</si>
  <si>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</si>
  <si>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</si>
  <si>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</si>
  <si>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</si>
  <si>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</si>
  <si>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</si>
  <si>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</si>
  <si>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</si>
  <si>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</si>
  <si>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</si>
  <si>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</si>
  <si>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</si>
  <si>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</si>
  <si>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</si>
  <si>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</si>
  <si>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</si>
  <si>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</si>
  <si>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</si>
  <si>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</si>
  <si>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</si>
  <si>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</si>
  <si>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</si>
  <si>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</si>
  <si>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</si>
  <si>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</si>
  <si>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</si>
  <si>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</si>
  <si>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</si>
  <si>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</si>
  <si>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</si>
  <si>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</si>
  <si>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</si>
  <si>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</si>
  <si>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</si>
  <si>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</si>
  <si>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</si>
  <si>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</si>
  <si>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</si>
  <si>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</si>
  <si>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</si>
  <si>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</si>
  <si>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</si>
  <si>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</si>
  <si>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</si>
  <si>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</si>
  <si>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</si>
  <si>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</si>
  <si>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</si>
  <si>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</si>
  <si>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Distribution constraints (in MW)</t>
  </si>
  <si>
    <t>Planned maintenance in distribution system (in MW)</t>
  </si>
  <si>
    <t>Tranmission constraints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</si>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</sst>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69F62326-A9EC-4DE2-9142-3CD170093D29}"/>
    <cellStyle name="Normal_LoadShedding_181011" xfId="2" xr:uid="{E8A02327-680E-4844-9D86-C87051560D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A4CE6014-5CD8-4038-B447-26C6C8A4B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33">
          <cell r="N33">
            <v>102.40749</v>
          </cell>
        </row>
      </sheetData>
      <sheetData sheetId="2"/>
      <sheetData sheetId="3"/>
      <sheetData sheetId="4"/>
      <sheetData sheetId="5"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50</v>
          </cell>
        </row>
        <row r="39">
          <cell r="E39">
            <v>50</v>
          </cell>
        </row>
        <row r="40">
          <cell r="E40">
            <v>50</v>
          </cell>
        </row>
        <row r="41">
          <cell r="E41">
            <v>50</v>
          </cell>
        </row>
        <row r="42">
          <cell r="E42">
            <v>50</v>
          </cell>
        </row>
        <row r="43">
          <cell r="E43">
            <v>50</v>
          </cell>
        </row>
        <row r="44">
          <cell r="E44">
            <v>50</v>
          </cell>
        </row>
        <row r="45">
          <cell r="E45">
            <v>25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  <sheetData sheetId="6">
        <row r="5">
          <cell r="C5">
            <v>49.97</v>
          </cell>
          <cell r="E5">
            <v>1128</v>
          </cell>
        </row>
        <row r="6">
          <cell r="C6">
            <v>49.96</v>
          </cell>
          <cell r="E6">
            <v>1112</v>
          </cell>
        </row>
        <row r="7">
          <cell r="C7">
            <v>49.98</v>
          </cell>
          <cell r="E7">
            <v>1112</v>
          </cell>
        </row>
        <row r="8">
          <cell r="C8">
            <v>50.01</v>
          </cell>
          <cell r="E8">
            <v>1105</v>
          </cell>
        </row>
        <row r="9">
          <cell r="C9">
            <v>50</v>
          </cell>
          <cell r="E9">
            <v>1097</v>
          </cell>
        </row>
        <row r="10">
          <cell r="C10">
            <v>50</v>
          </cell>
          <cell r="E10">
            <v>1096</v>
          </cell>
        </row>
        <row r="11">
          <cell r="C11">
            <v>49.97</v>
          </cell>
          <cell r="E11">
            <v>1080</v>
          </cell>
        </row>
        <row r="12">
          <cell r="C12">
            <v>49.99</v>
          </cell>
          <cell r="E12">
            <v>1075</v>
          </cell>
        </row>
        <row r="13">
          <cell r="C13">
            <v>49.88</v>
          </cell>
          <cell r="E13">
            <v>1069</v>
          </cell>
        </row>
        <row r="14">
          <cell r="C14">
            <v>49.86</v>
          </cell>
          <cell r="E14">
            <v>1063</v>
          </cell>
        </row>
        <row r="15">
          <cell r="C15">
            <v>50.01</v>
          </cell>
          <cell r="E15">
            <v>1061</v>
          </cell>
        </row>
        <row r="16">
          <cell r="C16">
            <v>50.04</v>
          </cell>
          <cell r="E16">
            <v>1052</v>
          </cell>
        </row>
        <row r="17">
          <cell r="C17">
            <v>50.01</v>
          </cell>
          <cell r="E17">
            <v>1056</v>
          </cell>
        </row>
        <row r="18">
          <cell r="C18">
            <v>50.02</v>
          </cell>
          <cell r="E18">
            <v>1052</v>
          </cell>
        </row>
        <row r="19">
          <cell r="C19">
            <v>50</v>
          </cell>
          <cell r="E19">
            <v>1052</v>
          </cell>
        </row>
        <row r="20">
          <cell r="C20">
            <v>50</v>
          </cell>
          <cell r="E20">
            <v>1070</v>
          </cell>
        </row>
        <row r="21">
          <cell r="C21">
            <v>50</v>
          </cell>
          <cell r="E21">
            <v>1076</v>
          </cell>
        </row>
        <row r="22">
          <cell r="C22">
            <v>49.95</v>
          </cell>
          <cell r="E22">
            <v>1088</v>
          </cell>
        </row>
        <row r="23">
          <cell r="C23">
            <v>49.92</v>
          </cell>
          <cell r="E23">
            <v>1108</v>
          </cell>
        </row>
        <row r="24">
          <cell r="C24">
            <v>49.99</v>
          </cell>
          <cell r="E24">
            <v>1102</v>
          </cell>
        </row>
        <row r="25">
          <cell r="C25">
            <v>49.94</v>
          </cell>
          <cell r="E25">
            <v>1119</v>
          </cell>
        </row>
        <row r="26">
          <cell r="C26">
            <v>49.97</v>
          </cell>
          <cell r="E26">
            <v>1176</v>
          </cell>
        </row>
        <row r="27">
          <cell r="C27">
            <v>49.98</v>
          </cell>
          <cell r="E27">
            <v>1218</v>
          </cell>
        </row>
        <row r="28">
          <cell r="C28">
            <v>49.96</v>
          </cell>
          <cell r="E28">
            <v>1269</v>
          </cell>
        </row>
        <row r="29">
          <cell r="C29">
            <v>50.04</v>
          </cell>
          <cell r="E29">
            <v>1358</v>
          </cell>
        </row>
        <row r="30">
          <cell r="C30">
            <v>49.98</v>
          </cell>
          <cell r="E30">
            <v>1427</v>
          </cell>
        </row>
        <row r="31">
          <cell r="C31">
            <v>50.01</v>
          </cell>
          <cell r="E31">
            <v>1460</v>
          </cell>
        </row>
        <row r="32">
          <cell r="C32">
            <v>50.04</v>
          </cell>
          <cell r="E32">
            <v>1501</v>
          </cell>
        </row>
        <row r="33">
          <cell r="C33">
            <v>50.03</v>
          </cell>
          <cell r="E33">
            <v>1518</v>
          </cell>
        </row>
        <row r="34">
          <cell r="C34">
            <v>50.03</v>
          </cell>
          <cell r="E34">
            <v>1558</v>
          </cell>
        </row>
        <row r="35">
          <cell r="C35">
            <v>50.04</v>
          </cell>
          <cell r="E35">
            <v>1562</v>
          </cell>
        </row>
        <row r="36">
          <cell r="C36">
            <v>50.07</v>
          </cell>
          <cell r="E36">
            <v>1535</v>
          </cell>
        </row>
        <row r="37">
          <cell r="C37">
            <v>50.02</v>
          </cell>
          <cell r="E37">
            <v>1556</v>
          </cell>
        </row>
        <row r="38">
          <cell r="C38">
            <v>50.05</v>
          </cell>
          <cell r="E38">
            <v>1548</v>
          </cell>
        </row>
        <row r="39">
          <cell r="C39">
            <v>50.05</v>
          </cell>
          <cell r="E39">
            <v>1517</v>
          </cell>
        </row>
        <row r="40">
          <cell r="C40">
            <v>50.01</v>
          </cell>
          <cell r="E40">
            <v>1524</v>
          </cell>
        </row>
        <row r="41">
          <cell r="C41">
            <v>50.01</v>
          </cell>
          <cell r="E41">
            <v>1507</v>
          </cell>
        </row>
        <row r="42">
          <cell r="C42">
            <v>49.99</v>
          </cell>
          <cell r="E42">
            <v>1512</v>
          </cell>
        </row>
        <row r="43">
          <cell r="C43">
            <v>49.99</v>
          </cell>
          <cell r="E43">
            <v>1511</v>
          </cell>
        </row>
        <row r="44">
          <cell r="C44">
            <v>50.02</v>
          </cell>
          <cell r="E44">
            <v>1510</v>
          </cell>
        </row>
        <row r="45">
          <cell r="C45">
            <v>50.03</v>
          </cell>
          <cell r="E45">
            <v>1486</v>
          </cell>
        </row>
        <row r="46">
          <cell r="C46">
            <v>50.05</v>
          </cell>
          <cell r="E46">
            <v>1462</v>
          </cell>
        </row>
        <row r="47">
          <cell r="C47">
            <v>49.98</v>
          </cell>
          <cell r="E47">
            <v>1454</v>
          </cell>
        </row>
        <row r="48">
          <cell r="C48">
            <v>50.02</v>
          </cell>
          <cell r="E48">
            <v>1462</v>
          </cell>
        </row>
        <row r="49">
          <cell r="C49">
            <v>50.03</v>
          </cell>
          <cell r="E49">
            <v>1389</v>
          </cell>
        </row>
        <row r="50">
          <cell r="C50">
            <v>50.01</v>
          </cell>
          <cell r="E50">
            <v>1350</v>
          </cell>
        </row>
        <row r="51">
          <cell r="C51">
            <v>50.03</v>
          </cell>
          <cell r="E51">
            <v>1342</v>
          </cell>
        </row>
        <row r="52">
          <cell r="C52">
            <v>50.08</v>
          </cell>
          <cell r="E52">
            <v>1340</v>
          </cell>
        </row>
        <row r="53">
          <cell r="C53">
            <v>50.2</v>
          </cell>
          <cell r="E53">
            <v>1311</v>
          </cell>
        </row>
        <row r="54">
          <cell r="C54">
            <v>50.07</v>
          </cell>
          <cell r="E54">
            <v>1289</v>
          </cell>
        </row>
        <row r="55">
          <cell r="C55">
            <v>50</v>
          </cell>
          <cell r="E55">
            <v>1260</v>
          </cell>
        </row>
        <row r="56">
          <cell r="C56">
            <v>50.02</v>
          </cell>
          <cell r="E56">
            <v>1242</v>
          </cell>
        </row>
        <row r="57">
          <cell r="C57">
            <v>50.02</v>
          </cell>
          <cell r="E57">
            <v>1179</v>
          </cell>
        </row>
        <row r="58">
          <cell r="C58">
            <v>50.02</v>
          </cell>
          <cell r="E58">
            <v>1161</v>
          </cell>
        </row>
        <row r="59">
          <cell r="C59">
            <v>50.03</v>
          </cell>
          <cell r="E59">
            <v>1172</v>
          </cell>
        </row>
        <row r="60">
          <cell r="C60">
            <v>49.98</v>
          </cell>
          <cell r="E60">
            <v>1165</v>
          </cell>
        </row>
        <row r="61">
          <cell r="C61">
            <v>49.93</v>
          </cell>
          <cell r="E61">
            <v>1168</v>
          </cell>
        </row>
        <row r="62">
          <cell r="C62">
            <v>49.86</v>
          </cell>
          <cell r="E62">
            <v>1153</v>
          </cell>
        </row>
        <row r="63">
          <cell r="C63">
            <v>49.97</v>
          </cell>
          <cell r="E63">
            <v>1157</v>
          </cell>
        </row>
        <row r="64">
          <cell r="C64">
            <v>49.99</v>
          </cell>
          <cell r="E64">
            <v>1188</v>
          </cell>
        </row>
        <row r="65">
          <cell r="C65">
            <v>50.01</v>
          </cell>
          <cell r="E65">
            <v>1176</v>
          </cell>
        </row>
        <row r="66">
          <cell r="C66">
            <v>50.03</v>
          </cell>
          <cell r="E66">
            <v>1165</v>
          </cell>
        </row>
        <row r="67">
          <cell r="C67">
            <v>50.04</v>
          </cell>
          <cell r="E67">
            <v>1180</v>
          </cell>
        </row>
        <row r="68">
          <cell r="C68">
            <v>50.03</v>
          </cell>
          <cell r="E68">
            <v>1185</v>
          </cell>
        </row>
        <row r="69">
          <cell r="C69">
            <v>50.06</v>
          </cell>
          <cell r="E69">
            <v>1185</v>
          </cell>
        </row>
        <row r="70">
          <cell r="C70">
            <v>50.01</v>
          </cell>
          <cell r="E70">
            <v>1186</v>
          </cell>
        </row>
        <row r="71">
          <cell r="C71">
            <v>50</v>
          </cell>
          <cell r="E71">
            <v>1182</v>
          </cell>
        </row>
        <row r="72">
          <cell r="C72">
            <v>49.98</v>
          </cell>
          <cell r="E72">
            <v>1183</v>
          </cell>
        </row>
        <row r="73">
          <cell r="C73">
            <v>50.02</v>
          </cell>
          <cell r="E73">
            <v>1170</v>
          </cell>
        </row>
        <row r="74">
          <cell r="C74">
            <v>50.01</v>
          </cell>
          <cell r="E74">
            <v>1161</v>
          </cell>
        </row>
        <row r="75">
          <cell r="C75">
            <v>50.02</v>
          </cell>
          <cell r="E75">
            <v>1166</v>
          </cell>
        </row>
        <row r="76">
          <cell r="C76">
            <v>50.04</v>
          </cell>
          <cell r="E76">
            <v>1148</v>
          </cell>
        </row>
        <row r="77">
          <cell r="C77">
            <v>50.09</v>
          </cell>
          <cell r="E77">
            <v>1153</v>
          </cell>
        </row>
        <row r="78">
          <cell r="C78">
            <v>50.04</v>
          </cell>
          <cell r="E78">
            <v>1160</v>
          </cell>
        </row>
        <row r="79">
          <cell r="C79">
            <v>50.01</v>
          </cell>
          <cell r="E79">
            <v>1176</v>
          </cell>
        </row>
        <row r="80">
          <cell r="C80">
            <v>49.97</v>
          </cell>
          <cell r="E80">
            <v>1188</v>
          </cell>
        </row>
        <row r="81">
          <cell r="C81">
            <v>49.93</v>
          </cell>
          <cell r="E81">
            <v>1223</v>
          </cell>
        </row>
        <row r="82">
          <cell r="C82">
            <v>49.93</v>
          </cell>
          <cell r="E82">
            <v>1237</v>
          </cell>
        </row>
        <row r="83">
          <cell r="C83">
            <v>49.98</v>
          </cell>
          <cell r="E83">
            <v>1230</v>
          </cell>
        </row>
        <row r="84">
          <cell r="C84">
            <v>49.98</v>
          </cell>
          <cell r="E84">
            <v>1232</v>
          </cell>
        </row>
        <row r="85">
          <cell r="C85">
            <v>49.96</v>
          </cell>
          <cell r="E85">
            <v>1208</v>
          </cell>
        </row>
        <row r="86">
          <cell r="C86">
            <v>49.92</v>
          </cell>
          <cell r="E86">
            <v>1194</v>
          </cell>
        </row>
        <row r="87">
          <cell r="C87">
            <v>49.9</v>
          </cell>
          <cell r="E87">
            <v>1172</v>
          </cell>
        </row>
        <row r="88">
          <cell r="C88">
            <v>49.98</v>
          </cell>
          <cell r="E88">
            <v>1156</v>
          </cell>
        </row>
        <row r="89">
          <cell r="C89">
            <v>49.96</v>
          </cell>
          <cell r="E89">
            <v>1125</v>
          </cell>
        </row>
        <row r="90">
          <cell r="C90">
            <v>49.94</v>
          </cell>
          <cell r="E90">
            <v>1098</v>
          </cell>
        </row>
        <row r="91">
          <cell r="C91">
            <v>49.93</v>
          </cell>
          <cell r="E91">
            <v>1068</v>
          </cell>
        </row>
        <row r="92">
          <cell r="C92">
            <v>49.97</v>
          </cell>
          <cell r="E92">
            <v>1063</v>
          </cell>
        </row>
        <row r="93">
          <cell r="C93">
            <v>49.91</v>
          </cell>
          <cell r="E93">
            <v>1041</v>
          </cell>
        </row>
        <row r="94">
          <cell r="C94">
            <v>49.9</v>
          </cell>
          <cell r="E94">
            <v>1032</v>
          </cell>
        </row>
        <row r="95">
          <cell r="C95">
            <v>49.9</v>
          </cell>
          <cell r="E95">
            <v>1007</v>
          </cell>
        </row>
        <row r="96">
          <cell r="C96">
            <v>49.9</v>
          </cell>
          <cell r="E96">
            <v>982</v>
          </cell>
        </row>
        <row r="97">
          <cell r="C97">
            <v>49.9</v>
          </cell>
          <cell r="E97">
            <v>965</v>
          </cell>
        </row>
        <row r="98">
          <cell r="C98">
            <v>49.98</v>
          </cell>
          <cell r="E98">
            <v>965</v>
          </cell>
        </row>
        <row r="99">
          <cell r="C99">
            <v>49.97</v>
          </cell>
          <cell r="E99">
            <v>952</v>
          </cell>
        </row>
        <row r="100">
          <cell r="C100">
            <v>49.99</v>
          </cell>
          <cell r="E100">
            <v>953</v>
          </cell>
        </row>
        <row r="101">
          <cell r="C101">
            <v>49.992708333333319</v>
          </cell>
        </row>
      </sheetData>
      <sheetData sheetId="7"/>
      <sheetData sheetId="8">
        <row r="34">
          <cell r="I34">
            <v>9.8409999999999993</v>
          </cell>
        </row>
        <row r="36">
          <cell r="I36">
            <v>5.65</v>
          </cell>
        </row>
        <row r="70">
          <cell r="I70">
            <v>292.34249999999997</v>
          </cell>
        </row>
      </sheetData>
      <sheetData sheetId="9"/>
      <sheetData sheetId="10">
        <row r="13">
          <cell r="AJ13">
            <v>407.6577958704072</v>
          </cell>
          <cell r="BA13">
            <v>400.13759171177298</v>
          </cell>
          <cell r="BF13">
            <v>10240.749</v>
          </cell>
          <cell r="BH13">
            <v>10209.683999999999</v>
          </cell>
        </row>
        <row r="14">
          <cell r="AJ14">
            <v>70.873676012461061</v>
          </cell>
          <cell r="BA14">
            <v>97.836487538940816</v>
          </cell>
          <cell r="BF14">
            <v>2472.875</v>
          </cell>
          <cell r="BH14">
            <v>2445.5929999999998</v>
          </cell>
        </row>
        <row r="16">
          <cell r="AJ16">
            <v>336.78411985794611</v>
          </cell>
          <cell r="BA16">
            <v>302.30110417283214</v>
          </cell>
          <cell r="BF16">
            <v>7767.8739999999998</v>
          </cell>
          <cell r="BH16">
            <v>7764.0909999999994</v>
          </cell>
        </row>
        <row r="20">
          <cell r="D20">
            <v>42</v>
          </cell>
          <cell r="E20">
            <v>37</v>
          </cell>
          <cell r="F20">
            <v>37</v>
          </cell>
          <cell r="G20">
            <v>37</v>
          </cell>
          <cell r="H20">
            <v>37</v>
          </cell>
          <cell r="I20">
            <v>40</v>
          </cell>
          <cell r="J20">
            <v>40</v>
          </cell>
          <cell r="K20">
            <v>40</v>
          </cell>
          <cell r="L20">
            <v>39.75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0.25</v>
          </cell>
          <cell r="U20">
            <v>11</v>
          </cell>
          <cell r="V20">
            <v>11.25</v>
          </cell>
          <cell r="W20">
            <v>29.5</v>
          </cell>
          <cell r="X20">
            <v>29.25</v>
          </cell>
          <cell r="Y20">
            <v>44</v>
          </cell>
          <cell r="Z20">
            <v>44</v>
          </cell>
          <cell r="AA20">
            <v>44</v>
          </cell>
          <cell r="AC20">
            <v>44</v>
          </cell>
        </row>
        <row r="21">
          <cell r="D21">
            <v>27.5</v>
          </cell>
          <cell r="E21">
            <v>27</v>
          </cell>
          <cell r="F21">
            <v>26.75</v>
          </cell>
          <cell r="G21">
            <v>27.5</v>
          </cell>
          <cell r="H21">
            <v>28.5</v>
          </cell>
          <cell r="I21">
            <v>96.5</v>
          </cell>
          <cell r="J21">
            <v>99.25</v>
          </cell>
          <cell r="K21">
            <v>99.25</v>
          </cell>
          <cell r="L21">
            <v>6.25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11.5</v>
          </cell>
          <cell r="Z21">
            <v>22</v>
          </cell>
          <cell r="AA21">
            <v>22</v>
          </cell>
          <cell r="AB21">
            <v>494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0.5</v>
          </cell>
          <cell r="J36">
            <v>69.25</v>
          </cell>
          <cell r="K36">
            <v>73.25</v>
          </cell>
          <cell r="L36">
            <v>9.75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0.75</v>
          </cell>
          <cell r="W36">
            <v>37</v>
          </cell>
          <cell r="X36">
            <v>81</v>
          </cell>
          <cell r="Y36">
            <v>77.75</v>
          </cell>
          <cell r="Z36">
            <v>28.25</v>
          </cell>
          <cell r="AA36">
            <v>0</v>
          </cell>
          <cell r="AB36">
            <v>377.5</v>
          </cell>
        </row>
        <row r="44">
          <cell r="D44">
            <v>457.54166666666663</v>
          </cell>
          <cell r="E44">
            <v>415.29166666666663</v>
          </cell>
          <cell r="F44">
            <v>406.41666666666663</v>
          </cell>
          <cell r="G44">
            <v>397.54166666666663</v>
          </cell>
          <cell r="H44">
            <v>367.76666666666665</v>
          </cell>
          <cell r="I44">
            <v>414.5916666666667</v>
          </cell>
          <cell r="J44">
            <v>516.0916666666667</v>
          </cell>
          <cell r="K44">
            <v>513.26666666666665</v>
          </cell>
          <cell r="L44">
            <v>458.8416666666667</v>
          </cell>
          <cell r="M44">
            <v>424.79166666666663</v>
          </cell>
          <cell r="N44">
            <v>452.54166666666663</v>
          </cell>
          <cell r="O44">
            <v>383.54166666666663</v>
          </cell>
          <cell r="P44">
            <v>352.29166666666663</v>
          </cell>
          <cell r="Q44">
            <v>391.44166666666666</v>
          </cell>
          <cell r="R44">
            <v>429.9666666666667</v>
          </cell>
          <cell r="S44">
            <v>481.86666666666667</v>
          </cell>
          <cell r="T44">
            <v>460.89166666666665</v>
          </cell>
          <cell r="U44">
            <v>402.39166666666665</v>
          </cell>
          <cell r="V44">
            <v>423.89166666666665</v>
          </cell>
          <cell r="W44">
            <v>454.89166666666665</v>
          </cell>
          <cell r="X44">
            <v>435.39166666666665</v>
          </cell>
          <cell r="Y44">
            <v>450.39166666666665</v>
          </cell>
          <cell r="Z44">
            <v>479.64166666666665</v>
          </cell>
          <cell r="AA44">
            <v>522.39166666666665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50</v>
          </cell>
          <cell r="P86">
            <v>50</v>
          </cell>
          <cell r="Q86">
            <v>50</v>
          </cell>
          <cell r="R86">
            <v>50</v>
          </cell>
          <cell r="S86">
            <v>50</v>
          </cell>
          <cell r="T86">
            <v>50</v>
          </cell>
          <cell r="U86">
            <v>50</v>
          </cell>
          <cell r="V86">
            <v>25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</sheetData>
      <sheetData sheetId="11">
        <row r="8">
          <cell r="B8" t="str">
            <v>66kv Akkanwali ckt - 1 &amp; 2</v>
          </cell>
          <cell r="C8">
            <v>50</v>
          </cell>
          <cell r="D8">
            <v>0</v>
          </cell>
          <cell r="E8">
            <v>50</v>
          </cell>
          <cell r="F8">
            <v>11</v>
          </cell>
          <cell r="G8">
            <v>0</v>
          </cell>
          <cell r="H8">
            <v>18</v>
          </cell>
          <cell r="I8">
            <v>30</v>
          </cell>
          <cell r="J8">
            <v>7</v>
          </cell>
          <cell r="K8">
            <v>30</v>
          </cell>
          <cell r="L8">
            <v>3.75</v>
          </cell>
          <cell r="M8" t="str">
            <v>plan shutdown</v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45396</v>
          </cell>
        </row>
        <row r="26">
          <cell r="I26">
            <v>21865</v>
          </cell>
        </row>
        <row r="28">
          <cell r="I28">
            <v>19700</v>
          </cell>
        </row>
        <row r="29">
          <cell r="I29">
            <v>1083</v>
          </cell>
        </row>
        <row r="30">
          <cell r="I30">
            <v>9200</v>
          </cell>
        </row>
        <row r="31">
          <cell r="G31">
            <v>3.7874500000000002</v>
          </cell>
        </row>
        <row r="41">
          <cell r="G41">
            <v>4.93</v>
          </cell>
        </row>
        <row r="44">
          <cell r="G44">
            <v>14.73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D7">
            <v>200.5</v>
          </cell>
          <cell r="E7">
            <v>69.5</v>
          </cell>
          <cell r="F7">
            <v>43.25</v>
          </cell>
          <cell r="G7">
            <v>39.75</v>
          </cell>
          <cell r="H7">
            <v>30</v>
          </cell>
          <cell r="I7">
            <v>30</v>
          </cell>
          <cell r="J7">
            <v>95.5</v>
          </cell>
          <cell r="K7">
            <v>73.5</v>
          </cell>
          <cell r="L7">
            <v>53</v>
          </cell>
          <cell r="M7">
            <v>36.25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16.75</v>
          </cell>
          <cell r="V7">
            <v>43</v>
          </cell>
          <cell r="W7">
            <v>68</v>
          </cell>
          <cell r="X7">
            <v>30.5</v>
          </cell>
          <cell r="Y7">
            <v>30</v>
          </cell>
          <cell r="Z7">
            <v>40</v>
          </cell>
          <cell r="AA7">
            <v>90</v>
          </cell>
        </row>
        <row r="29">
          <cell r="D29">
            <v>95</v>
          </cell>
          <cell r="E29">
            <v>86.5</v>
          </cell>
          <cell r="F29">
            <v>31.5</v>
          </cell>
          <cell r="G29">
            <v>32</v>
          </cell>
          <cell r="H29">
            <v>31.75</v>
          </cell>
          <cell r="I29">
            <v>85</v>
          </cell>
          <cell r="J29">
            <v>91.5</v>
          </cell>
          <cell r="K29">
            <v>90.5</v>
          </cell>
          <cell r="L29">
            <v>30</v>
          </cell>
          <cell r="M29">
            <v>28.25</v>
          </cell>
          <cell r="N29">
            <v>29</v>
          </cell>
          <cell r="O29">
            <v>26.5</v>
          </cell>
          <cell r="P29">
            <v>28</v>
          </cell>
          <cell r="Q29">
            <v>28</v>
          </cell>
          <cell r="R29">
            <v>28</v>
          </cell>
          <cell r="S29">
            <v>28.5</v>
          </cell>
          <cell r="T29">
            <v>33</v>
          </cell>
          <cell r="U29">
            <v>72</v>
          </cell>
          <cell r="V29">
            <v>89.25</v>
          </cell>
          <cell r="W29">
            <v>100.75</v>
          </cell>
          <cell r="X29">
            <v>106</v>
          </cell>
          <cell r="Y29">
            <v>106</v>
          </cell>
          <cell r="Z29">
            <v>105.5</v>
          </cell>
          <cell r="AA29">
            <v>104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25608-5E40-46E0-BE15-E0669F4885A2}">
  <sheetPr>
    <tabColor rgb="FF00B050"/>
    <pageSetUpPr fitToPage="1"/>
  </sheetPr>
  <dimension ref="A1:EW378"/>
  <sheetViews>
    <sheetView tabSelected="1" view="pageBreakPreview" topLeftCell="A4" zoomScale="60" zoomScaleNormal="85" zoomScalePageLayoutView="90" workbookViewId="0">
      <selection activeCell="B25" sqref="B25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45396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45397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29234.249999999996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565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984.09999999999991</v>
      </c>
      <c r="AC12" s="56" t="s">
        <v>13</v>
      </c>
      <c r="AD12" s="57" t="s">
        <v>17</v>
      </c>
      <c r="AE12" s="58">
        <f>'[1]Form-1_AnticipatedVsActual_BI'!G41*100</f>
        <v>493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1562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1473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49.97</v>
      </c>
      <c r="AN13" s="73"/>
      <c r="AO13" s="71">
        <f>[1]Report_Actual_RTD!E5</f>
        <v>1128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45396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952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10240.749</v>
      </c>
      <c r="AC14" s="56" t="s">
        <v>13</v>
      </c>
      <c r="AD14" s="77" t="s">
        <v>30</v>
      </c>
      <c r="AE14" s="78">
        <f>'[1]Form-1_AnticipatedVsActual_BI'!G31*100</f>
        <v>378.745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49.96</v>
      </c>
      <c r="AN14" s="82"/>
      <c r="AO14" s="71">
        <f>[1]Report_Actual_RTD!E6</f>
        <v>1112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49.98</v>
      </c>
      <c r="AN15" s="95"/>
      <c r="AO15" s="71">
        <f>[1]Report_Actual_RTD!E7</f>
        <v>1112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50.01</v>
      </c>
      <c r="AN16" s="111">
        <f>IF(SUM(AM13:AM16)&gt;0,AVERAGE(AM13:AM16),"")</f>
        <v>49.98</v>
      </c>
      <c r="AO16" s="71">
        <f>[1]Report_Actual_RTD!E8</f>
        <v>1105</v>
      </c>
      <c r="AP16" s="83">
        <f>IF(SUM(AO13:AO16)&gt;0,AVERAGE(AO13:AO16),0)</f>
        <v>1114.25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50</v>
      </c>
      <c r="AN17" s="73"/>
      <c r="AO17" s="71">
        <f>[1]Report_Actual_RTD!E9</f>
        <v>1097</v>
      </c>
      <c r="AP17" s="74"/>
      <c r="AV17" s="112"/>
      <c r="AW17" s="112"/>
      <c r="AY17" s="113" t="s">
        <v>63</v>
      </c>
      <c r="AZ17" s="122">
        <f>'[1]Report_Daily Hrly Load Sheet '!D21</f>
        <v>27.5</v>
      </c>
      <c r="BA17" s="122">
        <f>'[1]Report_Daily Hrly Load Sheet '!E21</f>
        <v>27</v>
      </c>
      <c r="BB17" s="122">
        <f>'[1]Report_Daily Hrly Load Sheet '!F21</f>
        <v>26.75</v>
      </c>
      <c r="BC17" s="122">
        <f>'[1]Report_Daily Hrly Load Sheet '!G21</f>
        <v>27.5</v>
      </c>
      <c r="BD17" s="122">
        <f>'[1]Report_Daily Hrly Load Sheet '!H21</f>
        <v>28.5</v>
      </c>
      <c r="BE17" s="122">
        <f>'[1]Report_Daily Hrly Load Sheet '!I21</f>
        <v>96.5</v>
      </c>
      <c r="BF17" s="122">
        <f>'[1]Report_Daily Hrly Load Sheet '!J21</f>
        <v>99.25</v>
      </c>
      <c r="BG17" s="122">
        <f>'[1]Report_Daily Hrly Load Sheet '!K21</f>
        <v>99.25</v>
      </c>
      <c r="BH17" s="122">
        <f>'[1]Report_Daily Hrly Load Sheet '!L21</f>
        <v>6.25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0</v>
      </c>
      <c r="BQ17" s="122">
        <f>'[1]Report_Daily Hrly Load Sheet '!U21</f>
        <v>0</v>
      </c>
      <c r="BR17" s="122">
        <f>'[1]Report_Daily Hrly Load Sheet '!V21</f>
        <v>0</v>
      </c>
      <c r="BS17" s="122">
        <f>'[1]Report_Daily Hrly Load Sheet '!W21</f>
        <v>0</v>
      </c>
      <c r="BT17" s="122">
        <f>'[1]Report_Daily Hrly Load Sheet '!X21</f>
        <v>0</v>
      </c>
      <c r="BU17" s="122">
        <f>'[1]Report_Daily Hrly Load Sheet '!Y21</f>
        <v>11.5</v>
      </c>
      <c r="BV17" s="122">
        <f>'[1]Report_Daily Hrly Load Sheet '!Z21</f>
        <v>22</v>
      </c>
      <c r="BW17" s="122">
        <f>'[1]Report_Daily Hrly Load Sheet '!AA21</f>
        <v>22</v>
      </c>
      <c r="BX17" s="122">
        <f>'[1]Report_Daily Hrly Load Sheet '!AB21</f>
        <v>494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</v>
      </c>
      <c r="AN18" s="82"/>
      <c r="AO18" s="71">
        <f>[1]Report_Actual_RTD!E10</f>
        <v>1096</v>
      </c>
      <c r="AP18" s="83"/>
      <c r="AV18" s="112"/>
      <c r="AW18" s="112"/>
      <c r="AY18" s="113" t="s">
        <v>30</v>
      </c>
      <c r="AZ18" s="122">
        <f>'[1]Report_Daily Hrly Load Sheet '!D36</f>
        <v>0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0.5</v>
      </c>
      <c r="BF18" s="122">
        <f>'[1]Report_Daily Hrly Load Sheet '!J36</f>
        <v>69.25</v>
      </c>
      <c r="BG18" s="122">
        <f>'[1]Report_Daily Hrly Load Sheet '!K36</f>
        <v>73.25</v>
      </c>
      <c r="BH18" s="122">
        <f>'[1]Report_Daily Hrly Load Sheet '!L36</f>
        <v>9.75</v>
      </c>
      <c r="BI18" s="122">
        <f>'[1]Report_Daily Hrly Load Sheet '!M36</f>
        <v>0</v>
      </c>
      <c r="BJ18" s="122">
        <f>'[1]Report_Daily Hrly Load Sheet '!N36</f>
        <v>0</v>
      </c>
      <c r="BK18" s="122">
        <f>'[1]Report_Daily Hrly Load Sheet '!O36</f>
        <v>0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0.75</v>
      </c>
      <c r="BS18" s="122">
        <f>'[1]Report_Daily Hrly Load Sheet '!W36</f>
        <v>37</v>
      </c>
      <c r="BT18" s="122">
        <f>'[1]Report_Daily Hrly Load Sheet '!X36</f>
        <v>81</v>
      </c>
      <c r="BU18" s="122">
        <f>'[1]Report_Daily Hrly Load Sheet '!Y36</f>
        <v>77.75</v>
      </c>
      <c r="BV18" s="122">
        <f>'[1]Report_Daily Hrly Load Sheet '!Z36</f>
        <v>28.25</v>
      </c>
      <c r="BW18" s="122">
        <f>'[1]Report_Daily Hrly Load Sheet '!AA36</f>
        <v>0</v>
      </c>
      <c r="BX18" s="122">
        <f>'[1]Report_Daily Hrly Load Sheet '!AB36</f>
        <v>377.5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49.97</v>
      </c>
      <c r="AN19" s="95"/>
      <c r="AO19" s="71">
        <f>[1]Report_Actual_RTD!E11</f>
        <v>1080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49.99</v>
      </c>
      <c r="AN20" s="111">
        <f t="shared" ref="AN20" si="0">IF(SUM(AM17:AM20)&gt;0,AVERAGE(AM17:AM20),"")</f>
        <v>49.99</v>
      </c>
      <c r="AO20" s="71">
        <f>[1]Report_Actual_RTD!E12</f>
        <v>1075</v>
      </c>
      <c r="AP20" s="83">
        <f t="shared" ref="AP20" si="1">IF(SUM(AO17:AO20)&gt;0,AVERAGE(AO17:AO20),0)</f>
        <v>1087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49.88</v>
      </c>
      <c r="AN21" s="73"/>
      <c r="AO21" s="71">
        <f>[1]Report_Actual_RTD!E13</f>
        <v>1069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49.86</v>
      </c>
      <c r="AN22" s="82"/>
      <c r="AO22" s="71">
        <f>[1]Report_Actual_RTD!E14</f>
        <v>1063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50.01</v>
      </c>
      <c r="AN23" s="95"/>
      <c r="AO23" s="71">
        <f>[1]Report_Actual_RTD!E15</f>
        <v>1061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50.04</v>
      </c>
      <c r="AN24" s="111">
        <f t="shared" ref="AN24" si="2">IF(SUM(AM21:AM24)&gt;0,AVERAGE(AM21:AM24),"")</f>
        <v>49.947499999999998</v>
      </c>
      <c r="AO24" s="71">
        <f>[1]Report_Actual_RTD!E16</f>
        <v>1052</v>
      </c>
      <c r="AP24" s="83">
        <f t="shared" ref="AP24" si="3">IF(SUM(AO21:AO24)&gt;0,AVERAGE(AO21:AO24),0)</f>
        <v>1061.25</v>
      </c>
      <c r="AV24" s="149"/>
      <c r="AW24" s="150"/>
    </row>
    <row r="25" spans="1:76" ht="18" customHeight="1">
      <c r="A25" s="151">
        <v>1</v>
      </c>
      <c r="B25" s="152">
        <f>Z25/$Z$50*$AB$14</f>
        <v>446.51367279575555</v>
      </c>
      <c r="C25" s="152">
        <f t="shared" ref="C25:C48" si="4">IF(AA25=0,0,AA25/$AA$50*$AB$11)</f>
        <v>42.149200710479569</v>
      </c>
      <c r="D25" s="152">
        <f>IF(AB25=0,0,AB25/$AB$50*$AB$12)</f>
        <v>199.40581101566445</v>
      </c>
      <c r="E25" s="152">
        <f>AZ17</f>
        <v>27.5</v>
      </c>
      <c r="F25" s="152">
        <f>AZ18</f>
        <v>0</v>
      </c>
      <c r="G25" s="152">
        <f>'[1]Form-7_Daily Hrly Load Sheet'!D29</f>
        <v>95</v>
      </c>
      <c r="H25" s="152">
        <f>B25+C25+D25+E25+F25+G25</f>
        <v>810.56868452189963</v>
      </c>
      <c r="I25" s="153">
        <f>J25-H25</f>
        <v>303.22412865927743</v>
      </c>
      <c r="J25" s="153">
        <f t="shared" ref="J25:J48" si="5">AI25</f>
        <v>1113.7928131811771</v>
      </c>
      <c r="K25" s="153">
        <v>0</v>
      </c>
      <c r="L25" s="153">
        <v>0</v>
      </c>
      <c r="M25" s="154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f>'[1]Report_PSPR NRPC  (SLDC)'!E27</f>
        <v>0</v>
      </c>
      <c r="S25" s="154">
        <v>0</v>
      </c>
      <c r="T25" s="153">
        <f>SUM(L25:S25)</f>
        <v>0</v>
      </c>
      <c r="U25" s="155">
        <f t="shared" ref="U25:U48" si="6">T25/1000</f>
        <v>0</v>
      </c>
      <c r="V25" s="156">
        <f t="shared" ref="V25:V48" si="7">J25+K25+T25</f>
        <v>1113.7928131811771</v>
      </c>
      <c r="W25" s="15"/>
      <c r="X25" s="22"/>
      <c r="Y25" s="113">
        <v>1</v>
      </c>
      <c r="Z25" s="143">
        <f>'[1]Report_Daily Hrly Load Sheet '!D44</f>
        <v>457.54166666666663</v>
      </c>
      <c r="AA25" s="143">
        <f>'[1]Report_Daily Hrly Load Sheet '!D20</f>
        <v>42</v>
      </c>
      <c r="AB25" s="143">
        <f>'[1]Form-7_Daily Hrly Load Sheet'!D7</f>
        <v>200.5</v>
      </c>
      <c r="AC25" s="144">
        <f t="shared" ref="AC25:AC48" si="8">Z25+AA25+AB25</f>
        <v>700.04166666666663</v>
      </c>
      <c r="AD25" s="144">
        <f>AP16</f>
        <v>1114.25</v>
      </c>
      <c r="AE25" s="157">
        <f>MAX(AO13:AO16)</f>
        <v>1128</v>
      </c>
      <c r="AF25" s="157">
        <f>MIN(AO13:AO16)</f>
        <v>1105</v>
      </c>
      <c r="AG25" s="158">
        <f t="shared" ref="AG25:AG48" si="9">IF(AE25=MAX($AE$25:$AE$48),MAX($AE$25:$AE$48),IF(AF25=MIN($AF$25:$AF$48),MIN($AF$25:$AF$48),AD25))</f>
        <v>1114.25</v>
      </c>
      <c r="AH25" s="158">
        <f t="shared" ref="AH25:AH48" si="10">AG25</f>
        <v>1114.25</v>
      </c>
      <c r="AI25" s="158">
        <f t="shared" ref="AI25:AI48" si="11">IF(AH25=$AM$110,$AM$110,IF(AH25=$AM$111,$AM$111,AH25*($AO$109/$AH$50)))</f>
        <v>1113.7928131811771</v>
      </c>
      <c r="AJ25" s="159">
        <f>'[1]Report_Daily Hrly Load Sheet '!$D$86</f>
        <v>0</v>
      </c>
      <c r="AK25" s="160">
        <v>13</v>
      </c>
      <c r="AL25" s="80" t="s">
        <v>90</v>
      </c>
      <c r="AM25" s="72">
        <f>IF([1]Report_Actual_RTD!C17="","",[1]Report_Actual_RTD!C17)</f>
        <v>50.01</v>
      </c>
      <c r="AN25" s="73"/>
      <c r="AO25" s="71">
        <f>[1]Report_Actual_RTD!E17</f>
        <v>1056</v>
      </c>
      <c r="AP25" s="74"/>
      <c r="AV25" s="161">
        <f t="shared" ref="AV25:AV48" si="12">AA25</f>
        <v>42</v>
      </c>
      <c r="AW25" s="150">
        <v>1</v>
      </c>
    </row>
    <row r="26" spans="1:76" ht="18" customHeight="1">
      <c r="A26" s="151">
        <v>2</v>
      </c>
      <c r="B26" s="152">
        <f t="shared" ref="B26:B48" si="13">Z26/$Z$50*$AB$14</f>
        <v>405.2820122716779</v>
      </c>
      <c r="C26" s="152">
        <f t="shared" si="4"/>
        <v>37.131438721136767</v>
      </c>
      <c r="D26" s="152">
        <f t="shared" ref="D26:D47" si="14">IF(AB26=0,0,AB26/$AB$50*$AB$12)</f>
        <v>69.120717534108124</v>
      </c>
      <c r="E26" s="152">
        <f>BA17</f>
        <v>27</v>
      </c>
      <c r="F26" s="152">
        <f>BA18</f>
        <v>0</v>
      </c>
      <c r="G26" s="152">
        <f>'[1]Form-7_Daily Hrly Load Sheet'!E29</f>
        <v>86.5</v>
      </c>
      <c r="H26" s="152">
        <f t="shared" ref="H26:H48" si="15">B26+C26+D26+E26+F26+G26</f>
        <v>625.03416852692271</v>
      </c>
      <c r="I26" s="153">
        <f t="shared" ref="I26:I48" si="16">J26-H26</f>
        <v>461.51982557488532</v>
      </c>
      <c r="J26" s="153">
        <f t="shared" si="5"/>
        <v>1086.553994101808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v>0</v>
      </c>
      <c r="Q26" s="154">
        <v>0</v>
      </c>
      <c r="R26" s="153">
        <f>'[1]Report_PSPR NRPC  (SLDC)'!E28</f>
        <v>0</v>
      </c>
      <c r="S26" s="154">
        <v>0</v>
      </c>
      <c r="T26" s="153">
        <f t="shared" ref="T26:T48" si="17">SUM(L26:S26)</f>
        <v>0</v>
      </c>
      <c r="U26" s="163">
        <f t="shared" si="6"/>
        <v>0</v>
      </c>
      <c r="V26" s="156">
        <f t="shared" si="7"/>
        <v>1086.553994101808</v>
      </c>
      <c r="W26" s="15"/>
      <c r="X26" s="164"/>
      <c r="Y26" s="113">
        <v>2</v>
      </c>
      <c r="Z26" s="143">
        <f>'[1]Report_Daily Hrly Load Sheet '!E44</f>
        <v>415.29166666666663</v>
      </c>
      <c r="AA26" s="143">
        <f>'[1]Report_Daily Hrly Load Sheet '!E20</f>
        <v>37</v>
      </c>
      <c r="AB26" s="143">
        <f>'[1]Form-7_Daily Hrly Load Sheet'!E7</f>
        <v>69.5</v>
      </c>
      <c r="AC26" s="144">
        <f t="shared" si="8"/>
        <v>521.79166666666663</v>
      </c>
      <c r="AD26" s="144">
        <f>AP20</f>
        <v>1087</v>
      </c>
      <c r="AE26" s="157">
        <f>MAX(AO17:AO20)</f>
        <v>1097</v>
      </c>
      <c r="AF26" s="157">
        <f>MIN(AO17:AO20)</f>
        <v>1075</v>
      </c>
      <c r="AG26" s="158">
        <f t="shared" si="9"/>
        <v>1087</v>
      </c>
      <c r="AH26" s="158">
        <f t="shared" si="10"/>
        <v>1087</v>
      </c>
      <c r="AI26" s="158">
        <f t="shared" si="11"/>
        <v>1086.553994101808</v>
      </c>
      <c r="AJ26" s="165">
        <f>'[1]Report_Daily Hrly Load Sheet '!$E$86</f>
        <v>0</v>
      </c>
      <c r="AK26" s="160">
        <v>14</v>
      </c>
      <c r="AL26" s="80" t="s">
        <v>91</v>
      </c>
      <c r="AM26" s="81">
        <f>IF([1]Report_Actual_RTD!C18="","",[1]Report_Actual_RTD!C18)</f>
        <v>50.02</v>
      </c>
      <c r="AN26" s="82"/>
      <c r="AO26" s="71">
        <f>[1]Report_Actual_RTD!E18</f>
        <v>1052</v>
      </c>
      <c r="AP26" s="83"/>
      <c r="AV26" s="161">
        <f t="shared" si="12"/>
        <v>37</v>
      </c>
      <c r="AW26" s="150">
        <v>2</v>
      </c>
    </row>
    <row r="27" spans="1:76" s="169" customFormat="1" ht="18" customHeight="1">
      <c r="A27" s="151">
        <v>3</v>
      </c>
      <c r="B27" s="152">
        <f t="shared" si="13"/>
        <v>396.6209238183954</v>
      </c>
      <c r="C27" s="152">
        <f t="shared" si="4"/>
        <v>37.131438721136767</v>
      </c>
      <c r="D27" s="152">
        <f t="shared" si="14"/>
        <v>43.013971702880241</v>
      </c>
      <c r="E27" s="152">
        <f>BB17</f>
        <v>26.75</v>
      </c>
      <c r="F27" s="152">
        <f>BB18</f>
        <v>0</v>
      </c>
      <c r="G27" s="152">
        <f>'[1]Form-7_Daily Hrly Load Sheet'!F29</f>
        <v>31.5</v>
      </c>
      <c r="H27" s="152">
        <f t="shared" si="15"/>
        <v>535.01633424241243</v>
      </c>
      <c r="I27" s="153">
        <f t="shared" si="16"/>
        <v>525.79822531650541</v>
      </c>
      <c r="J27" s="153">
        <f t="shared" si="5"/>
        <v>1060.8145595589178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v>0</v>
      </c>
      <c r="Q27" s="154">
        <v>0</v>
      </c>
      <c r="R27" s="153">
        <f>'[1]Report_PSPR NRPC  (SLDC)'!E29</f>
        <v>0</v>
      </c>
      <c r="S27" s="154">
        <v>0</v>
      </c>
      <c r="T27" s="153">
        <f t="shared" si="17"/>
        <v>0</v>
      </c>
      <c r="U27" s="155">
        <f t="shared" si="6"/>
        <v>0</v>
      </c>
      <c r="V27" s="156">
        <f t="shared" si="7"/>
        <v>1060.8145595589178</v>
      </c>
      <c r="W27" s="167"/>
      <c r="X27" s="164"/>
      <c r="Y27" s="168">
        <v>3</v>
      </c>
      <c r="Z27" s="143">
        <f>'[1]Report_Daily Hrly Load Sheet '!F44</f>
        <v>406.41666666666663</v>
      </c>
      <c r="AA27" s="143">
        <f>'[1]Report_Daily Hrly Load Sheet '!F20</f>
        <v>37</v>
      </c>
      <c r="AB27" s="143">
        <f>'[1]Form-7_Daily Hrly Load Sheet'!F7</f>
        <v>43.25</v>
      </c>
      <c r="AC27" s="144">
        <f t="shared" si="8"/>
        <v>486.66666666666663</v>
      </c>
      <c r="AD27" s="144">
        <f>AP24</f>
        <v>1061.25</v>
      </c>
      <c r="AE27" s="157">
        <f>MAX(AO21:AO24)</f>
        <v>1069</v>
      </c>
      <c r="AF27" s="157">
        <f>MIN(AO21:AO24)</f>
        <v>1052</v>
      </c>
      <c r="AG27" s="158">
        <f t="shared" si="9"/>
        <v>1061.25</v>
      </c>
      <c r="AH27" s="158">
        <f t="shared" si="10"/>
        <v>1061.25</v>
      </c>
      <c r="AI27" s="158">
        <f t="shared" si="11"/>
        <v>1060.8145595589178</v>
      </c>
      <c r="AJ27" s="165">
        <f>'[1]Report_Daily Hrly Load Sheet '!$F$86</f>
        <v>0</v>
      </c>
      <c r="AK27" s="160">
        <v>15</v>
      </c>
      <c r="AL27" s="80" t="s">
        <v>92</v>
      </c>
      <c r="AM27" s="81">
        <f>IF([1]Report_Actual_RTD!C19="","",[1]Report_Actual_RTD!C19)</f>
        <v>50</v>
      </c>
      <c r="AN27" s="95"/>
      <c r="AO27" s="71">
        <f>[1]Report_Actual_RTD!E19</f>
        <v>1052</v>
      </c>
      <c r="AP27" s="83"/>
      <c r="AV27" s="170">
        <f t="shared" si="12"/>
        <v>37</v>
      </c>
      <c r="AW27" s="171">
        <v>3</v>
      </c>
    </row>
    <row r="28" spans="1:76" s="96" customFormat="1" ht="18" customHeight="1">
      <c r="A28" s="151">
        <v>4</v>
      </c>
      <c r="B28" s="152">
        <f t="shared" si="13"/>
        <v>387.95983536511278</v>
      </c>
      <c r="C28" s="152">
        <f t="shared" si="4"/>
        <v>37.131438721136767</v>
      </c>
      <c r="D28" s="152">
        <f t="shared" si="14"/>
        <v>39.533072258716523</v>
      </c>
      <c r="E28" s="152">
        <f>BC17</f>
        <v>27.5</v>
      </c>
      <c r="F28" s="152">
        <f>BC18</f>
        <v>0</v>
      </c>
      <c r="G28" s="152">
        <f>'[1]Form-7_Daily Hrly Load Sheet'!G29</f>
        <v>32</v>
      </c>
      <c r="H28" s="152">
        <f t="shared" si="15"/>
        <v>524.12434634496606</v>
      </c>
      <c r="I28" s="153">
        <f t="shared" si="16"/>
        <v>532.94175187275425</v>
      </c>
      <c r="J28" s="153">
        <f t="shared" si="5"/>
        <v>1057.0660982177203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v>0</v>
      </c>
      <c r="Q28" s="154">
        <v>0</v>
      </c>
      <c r="R28" s="153">
        <f>'[1]Report_PSPR NRPC  (SLDC)'!E30</f>
        <v>0</v>
      </c>
      <c r="S28" s="154">
        <v>0</v>
      </c>
      <c r="T28" s="153">
        <f t="shared" si="17"/>
        <v>0</v>
      </c>
      <c r="U28" s="155">
        <f t="shared" si="6"/>
        <v>0</v>
      </c>
      <c r="V28" s="156">
        <f t="shared" si="7"/>
        <v>1057.0660982177203</v>
      </c>
      <c r="W28" s="9"/>
      <c r="X28" s="164"/>
      <c r="Y28" s="172">
        <v>4</v>
      </c>
      <c r="Z28" s="143">
        <f>'[1]Report_Daily Hrly Load Sheet '!G44</f>
        <v>397.54166666666663</v>
      </c>
      <c r="AA28" s="143">
        <f>'[1]Report_Daily Hrly Load Sheet '!G20</f>
        <v>37</v>
      </c>
      <c r="AB28" s="143">
        <f>'[1]Form-7_Daily Hrly Load Sheet'!G7</f>
        <v>39.75</v>
      </c>
      <c r="AC28" s="144">
        <f t="shared" si="8"/>
        <v>474.29166666666663</v>
      </c>
      <c r="AD28" s="144">
        <f>AP28</f>
        <v>1057.5</v>
      </c>
      <c r="AE28" s="157">
        <f>MAX(AO25:AO28)</f>
        <v>1070</v>
      </c>
      <c r="AF28" s="157">
        <f>MIN(AO25:AO28)</f>
        <v>1052</v>
      </c>
      <c r="AG28" s="158">
        <f t="shared" si="9"/>
        <v>1057.5</v>
      </c>
      <c r="AH28" s="158">
        <f t="shared" si="10"/>
        <v>1057.5</v>
      </c>
      <c r="AI28" s="158">
        <f t="shared" si="11"/>
        <v>1057.0660982177203</v>
      </c>
      <c r="AJ28" s="165">
        <f>'[1]Report_Daily Hrly Load Sheet '!$G$86</f>
        <v>0</v>
      </c>
      <c r="AK28" s="160">
        <v>16</v>
      </c>
      <c r="AL28" s="80" t="s">
        <v>93</v>
      </c>
      <c r="AM28" s="81">
        <f>IF([1]Report_Actual_RTD!C20="","",[1]Report_Actual_RTD!C20)</f>
        <v>50</v>
      </c>
      <c r="AN28" s="111">
        <f t="shared" ref="AN28" si="18">IF(SUM(AM25:AM28)&gt;0,AVERAGE(AM25:AM28),"")</f>
        <v>50.0075</v>
      </c>
      <c r="AO28" s="71">
        <f>[1]Report_Actual_RTD!E20</f>
        <v>1070</v>
      </c>
      <c r="AP28" s="83">
        <f t="shared" ref="AP28" si="19">IF(SUM(AO25:AO28)&gt;0,AVERAGE(AO25:AO28),0)</f>
        <v>1057.5</v>
      </c>
      <c r="AV28" s="161">
        <f t="shared" si="12"/>
        <v>37</v>
      </c>
      <c r="AW28" s="173">
        <v>4</v>
      </c>
    </row>
    <row r="29" spans="1:76" ht="18" customHeight="1">
      <c r="A29" s="151">
        <v>5</v>
      </c>
      <c r="B29" s="152">
        <f t="shared" si="13"/>
        <v>358.90249354015634</v>
      </c>
      <c r="C29" s="152">
        <f t="shared" si="4"/>
        <v>37.131438721136767</v>
      </c>
      <c r="D29" s="152">
        <f t="shared" si="14"/>
        <v>29.836280949974732</v>
      </c>
      <c r="E29" s="152">
        <f>BD17</f>
        <v>28.5</v>
      </c>
      <c r="F29" s="152">
        <f>BD18</f>
        <v>0</v>
      </c>
      <c r="G29" s="152">
        <f>'[1]Form-7_Daily Hrly Load Sheet'!H29</f>
        <v>31.75</v>
      </c>
      <c r="H29" s="152">
        <f t="shared" si="15"/>
        <v>486.12021321126781</v>
      </c>
      <c r="I29" s="153">
        <f t="shared" si="16"/>
        <v>606.93111388194939</v>
      </c>
      <c r="J29" s="153">
        <f t="shared" si="5"/>
        <v>1093.0513270932172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v>0</v>
      </c>
      <c r="Q29" s="154">
        <v>0</v>
      </c>
      <c r="R29" s="153">
        <f>'[1]Report_PSPR NRPC  (SLDC)'!E31</f>
        <v>0</v>
      </c>
      <c r="S29" s="154">
        <v>0</v>
      </c>
      <c r="T29" s="153">
        <f t="shared" si="17"/>
        <v>0</v>
      </c>
      <c r="U29" s="155">
        <f t="shared" si="6"/>
        <v>0</v>
      </c>
      <c r="V29" s="174">
        <f t="shared" si="7"/>
        <v>1093.0513270932172</v>
      </c>
      <c r="W29" s="15"/>
      <c r="X29" s="164"/>
      <c r="Y29" s="113">
        <v>5</v>
      </c>
      <c r="Z29" s="143">
        <f>'[1]Report_Daily Hrly Load Sheet '!H44</f>
        <v>367.76666666666665</v>
      </c>
      <c r="AA29" s="143">
        <f>'[1]Report_Daily Hrly Load Sheet '!H20</f>
        <v>37</v>
      </c>
      <c r="AB29" s="143">
        <f>'[1]Form-7_Daily Hrly Load Sheet'!H7</f>
        <v>30</v>
      </c>
      <c r="AC29" s="144">
        <f t="shared" si="8"/>
        <v>434.76666666666665</v>
      </c>
      <c r="AD29" s="144">
        <f>AP32</f>
        <v>1093.5</v>
      </c>
      <c r="AE29" s="157">
        <f>MAX(AO29:AO32)</f>
        <v>1108</v>
      </c>
      <c r="AF29" s="157">
        <f>MIN(AO29:AO32)</f>
        <v>1076</v>
      </c>
      <c r="AG29" s="158">
        <f t="shared" si="9"/>
        <v>1093.5</v>
      </c>
      <c r="AH29" s="158">
        <f t="shared" si="10"/>
        <v>1093.5</v>
      </c>
      <c r="AI29" s="158">
        <f t="shared" si="11"/>
        <v>1093.0513270932172</v>
      </c>
      <c r="AJ29" s="165">
        <f>'[1]Report_Daily Hrly Load Sheet '!$H$86</f>
        <v>0</v>
      </c>
      <c r="AK29" s="160">
        <v>17</v>
      </c>
      <c r="AL29" s="80" t="s">
        <v>94</v>
      </c>
      <c r="AM29" s="72">
        <f>IF([1]Report_Actual_RTD!C21="","",[1]Report_Actual_RTD!C21)</f>
        <v>50</v>
      </c>
      <c r="AN29" s="73"/>
      <c r="AO29" s="71">
        <f>[1]Report_Actual_RTD!E21</f>
        <v>1076</v>
      </c>
      <c r="AP29" s="74"/>
      <c r="AV29" s="161">
        <f t="shared" si="12"/>
        <v>37</v>
      </c>
      <c r="AW29" s="150">
        <v>5</v>
      </c>
    </row>
    <row r="30" spans="1:76" ht="18" customHeight="1">
      <c r="A30" s="151">
        <v>6</v>
      </c>
      <c r="B30" s="152">
        <f t="shared" si="13"/>
        <v>404.59888416832047</v>
      </c>
      <c r="C30" s="152">
        <f t="shared" si="4"/>
        <v>40.142095914742448</v>
      </c>
      <c r="D30" s="152">
        <f t="shared" si="14"/>
        <v>29.836280949974732</v>
      </c>
      <c r="E30" s="152">
        <f>BE17</f>
        <v>96.5</v>
      </c>
      <c r="F30" s="152">
        <f>BE18</f>
        <v>0.5</v>
      </c>
      <c r="G30" s="152">
        <f>'[1]Form-7_Daily Hrly Load Sheet'!I29</f>
        <v>85</v>
      </c>
      <c r="H30" s="152">
        <f t="shared" si="15"/>
        <v>656.57726103303764</v>
      </c>
      <c r="I30" s="153">
        <f t="shared" si="16"/>
        <v>538.43221454075399</v>
      </c>
      <c r="J30" s="153">
        <f t="shared" si="5"/>
        <v>1195.0094755737916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v>0</v>
      </c>
      <c r="Q30" s="154">
        <v>0</v>
      </c>
      <c r="R30" s="153">
        <f>'[1]Report_PSPR NRPC  (SLDC)'!E32</f>
        <v>0</v>
      </c>
      <c r="S30" s="154">
        <v>0</v>
      </c>
      <c r="T30" s="153">
        <f t="shared" si="17"/>
        <v>0</v>
      </c>
      <c r="U30" s="155">
        <f t="shared" si="6"/>
        <v>0</v>
      </c>
      <c r="V30" s="156">
        <f t="shared" si="7"/>
        <v>1195.0094755737916</v>
      </c>
      <c r="W30" s="15"/>
      <c r="X30" s="164"/>
      <c r="Y30" s="113">
        <v>6</v>
      </c>
      <c r="Z30" s="143">
        <f>'[1]Report_Daily Hrly Load Sheet '!I44</f>
        <v>414.5916666666667</v>
      </c>
      <c r="AA30" s="143">
        <f>'[1]Report_Daily Hrly Load Sheet '!I20</f>
        <v>40</v>
      </c>
      <c r="AB30" s="143">
        <f>'[1]Form-7_Daily Hrly Load Sheet'!I7</f>
        <v>30</v>
      </c>
      <c r="AC30" s="144">
        <f t="shared" si="8"/>
        <v>484.5916666666667</v>
      </c>
      <c r="AD30" s="144">
        <f>AP36</f>
        <v>1195.5</v>
      </c>
      <c r="AE30" s="157">
        <f>MAX(AO33:AO36)</f>
        <v>1269</v>
      </c>
      <c r="AF30" s="157">
        <f>MIN(AO33:AO36)</f>
        <v>1119</v>
      </c>
      <c r="AG30" s="158">
        <f t="shared" si="9"/>
        <v>1195.5</v>
      </c>
      <c r="AH30" s="158">
        <f t="shared" si="10"/>
        <v>1195.5</v>
      </c>
      <c r="AI30" s="158">
        <f t="shared" si="11"/>
        <v>1195.0094755737916</v>
      </c>
      <c r="AJ30" s="165">
        <f>'[1]Report_Daily Hrly Load Sheet '!$I$86</f>
        <v>0</v>
      </c>
      <c r="AK30" s="175">
        <v>18</v>
      </c>
      <c r="AL30" s="94" t="s">
        <v>95</v>
      </c>
      <c r="AM30" s="81">
        <f>IF([1]Report_Actual_RTD!C22="","",[1]Report_Actual_RTD!C22)</f>
        <v>49.95</v>
      </c>
      <c r="AN30" s="82"/>
      <c r="AO30" s="71">
        <f>[1]Report_Actual_RTD!E22</f>
        <v>1088</v>
      </c>
      <c r="AP30" s="83"/>
      <c r="AV30" s="161">
        <f t="shared" si="12"/>
        <v>40</v>
      </c>
      <c r="AW30" s="150">
        <v>6</v>
      </c>
    </row>
    <row r="31" spans="1:76" ht="18" customHeight="1">
      <c r="A31" s="151">
        <v>7</v>
      </c>
      <c r="B31" s="152">
        <f t="shared" si="13"/>
        <v>503.65245915515783</v>
      </c>
      <c r="C31" s="152">
        <f t="shared" si="4"/>
        <v>40.142095914742448</v>
      </c>
      <c r="D31" s="152">
        <f t="shared" si="14"/>
        <v>94.978827690752894</v>
      </c>
      <c r="E31" s="152">
        <f>BF17</f>
        <v>99.25</v>
      </c>
      <c r="F31" s="152">
        <f>BF18</f>
        <v>69.25</v>
      </c>
      <c r="G31" s="152">
        <f>'[1]Form-7_Daily Hrly Load Sheet'!J29</f>
        <v>91.5</v>
      </c>
      <c r="H31" s="152">
        <f t="shared" si="15"/>
        <v>898.77338276065325</v>
      </c>
      <c r="I31" s="153">
        <f t="shared" si="16"/>
        <v>537.13720834077003</v>
      </c>
      <c r="J31" s="153">
        <f t="shared" si="5"/>
        <v>1435.9105911014233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v>0</v>
      </c>
      <c r="Q31" s="154">
        <v>0</v>
      </c>
      <c r="R31" s="153">
        <f>'[1]Report_PSPR NRPC  (SLDC)'!E33</f>
        <v>0</v>
      </c>
      <c r="S31" s="154">
        <v>0</v>
      </c>
      <c r="T31" s="153">
        <f t="shared" si="17"/>
        <v>0</v>
      </c>
      <c r="U31" s="155">
        <f t="shared" si="6"/>
        <v>0</v>
      </c>
      <c r="V31" s="156">
        <f t="shared" si="7"/>
        <v>1435.9105911014233</v>
      </c>
      <c r="W31" s="15"/>
      <c r="X31" s="164"/>
      <c r="Y31" s="113">
        <v>7</v>
      </c>
      <c r="Z31" s="143">
        <f>'[1]Report_Daily Hrly Load Sheet '!J44</f>
        <v>516.0916666666667</v>
      </c>
      <c r="AA31" s="143">
        <f>'[1]Report_Daily Hrly Load Sheet '!J20</f>
        <v>40</v>
      </c>
      <c r="AB31" s="143">
        <f>'[1]Form-7_Daily Hrly Load Sheet'!J7</f>
        <v>95.5</v>
      </c>
      <c r="AC31" s="144">
        <f t="shared" si="8"/>
        <v>651.5916666666667</v>
      </c>
      <c r="AD31" s="144">
        <f>AP40</f>
        <v>1436.5</v>
      </c>
      <c r="AE31" s="157">
        <f>MAX(AO37:AO40)</f>
        <v>1501</v>
      </c>
      <c r="AF31" s="157">
        <f>MIN(AO37:AO40)</f>
        <v>1358</v>
      </c>
      <c r="AG31" s="158">
        <f t="shared" si="9"/>
        <v>1436.5</v>
      </c>
      <c r="AH31" s="158">
        <f t="shared" si="10"/>
        <v>1436.5</v>
      </c>
      <c r="AI31" s="158">
        <f t="shared" si="11"/>
        <v>1435.9105911014233</v>
      </c>
      <c r="AJ31" s="165">
        <f>'[1]Report_Daily Hrly Load Sheet '!$J$86</f>
        <v>0</v>
      </c>
      <c r="AK31" s="175">
        <v>19</v>
      </c>
      <c r="AL31" s="94" t="s">
        <v>96</v>
      </c>
      <c r="AM31" s="81">
        <f>IF([1]Report_Actual_RTD!C23="","",[1]Report_Actual_RTD!C23)</f>
        <v>49.92</v>
      </c>
      <c r="AN31" s="95"/>
      <c r="AO31" s="71">
        <f>[1]Report_Actual_RTD!E23</f>
        <v>1108</v>
      </c>
      <c r="AP31" s="83"/>
      <c r="AV31" s="161">
        <f t="shared" si="12"/>
        <v>40</v>
      </c>
      <c r="AW31" s="150">
        <v>7</v>
      </c>
    </row>
    <row r="32" spans="1:76" ht="18" customHeight="1">
      <c r="A32" s="151">
        <v>8</v>
      </c>
      <c r="B32" s="152">
        <f t="shared" si="13"/>
        <v>500.89554930946497</v>
      </c>
      <c r="C32" s="152">
        <f t="shared" si="4"/>
        <v>40.142095914742448</v>
      </c>
      <c r="D32" s="152">
        <f t="shared" si="14"/>
        <v>73.098888327438104</v>
      </c>
      <c r="E32" s="152">
        <f>BG17</f>
        <v>99.25</v>
      </c>
      <c r="F32" s="152">
        <f>BG18</f>
        <v>73.25</v>
      </c>
      <c r="G32" s="152">
        <f>'[1]Form-7_Daily Hrly Load Sheet'!K29</f>
        <v>90.5</v>
      </c>
      <c r="H32" s="152">
        <f t="shared" si="15"/>
        <v>877.13653355164547</v>
      </c>
      <c r="I32" s="153">
        <f t="shared" si="16"/>
        <v>684.86346644835453</v>
      </c>
      <c r="J32" s="153">
        <f t="shared" si="5"/>
        <v>1562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v>0</v>
      </c>
      <c r="Q32" s="154">
        <v>0</v>
      </c>
      <c r="R32" s="153">
        <f>'[1]Report_PSPR NRPC  (SLDC)'!E34</f>
        <v>0</v>
      </c>
      <c r="S32" s="154">
        <v>0</v>
      </c>
      <c r="T32" s="153">
        <f t="shared" si="17"/>
        <v>0</v>
      </c>
      <c r="U32" s="155">
        <f t="shared" si="6"/>
        <v>0</v>
      </c>
      <c r="V32" s="174">
        <f t="shared" si="7"/>
        <v>1562</v>
      </c>
      <c r="W32" s="15"/>
      <c r="X32" s="22"/>
      <c r="Y32" s="113">
        <v>8</v>
      </c>
      <c r="Z32" s="143">
        <f>'[1]Report_Daily Hrly Load Sheet '!K44</f>
        <v>513.26666666666665</v>
      </c>
      <c r="AA32" s="143">
        <f>'[1]Report_Daily Hrly Load Sheet '!K20</f>
        <v>40</v>
      </c>
      <c r="AB32" s="143">
        <f>'[1]Form-7_Daily Hrly Load Sheet'!K7</f>
        <v>73.5</v>
      </c>
      <c r="AC32" s="144">
        <f t="shared" si="8"/>
        <v>626.76666666666665</v>
      </c>
      <c r="AD32" s="144">
        <f>AP44</f>
        <v>1543.25</v>
      </c>
      <c r="AE32" s="157">
        <f>MAX(AO41:AO44)</f>
        <v>1562</v>
      </c>
      <c r="AF32" s="157">
        <f>MIN(AO41:AO44)</f>
        <v>1518</v>
      </c>
      <c r="AG32" s="158">
        <f t="shared" si="9"/>
        <v>1562</v>
      </c>
      <c r="AH32" s="158">
        <f t="shared" si="10"/>
        <v>1562</v>
      </c>
      <c r="AI32" s="158">
        <f t="shared" si="11"/>
        <v>1562</v>
      </c>
      <c r="AJ32" s="165">
        <f>'[1]Report_Daily Hrly Load Sheet '!$K$86</f>
        <v>0</v>
      </c>
      <c r="AK32" s="175">
        <v>20</v>
      </c>
      <c r="AL32" s="94" t="s">
        <v>97</v>
      </c>
      <c r="AM32" s="81">
        <f>IF([1]Report_Actual_RTD!C24="","",[1]Report_Actual_RTD!C24)</f>
        <v>49.99</v>
      </c>
      <c r="AN32" s="111">
        <f t="shared" ref="AN32" si="20">IF(SUM(AM29:AM32)&gt;0,AVERAGE(AM29:AM32),"")</f>
        <v>49.965000000000003</v>
      </c>
      <c r="AO32" s="71">
        <f>[1]Report_Actual_RTD!E24</f>
        <v>1102</v>
      </c>
      <c r="AP32" s="83">
        <f t="shared" ref="AP32" si="21">IF(SUM(AO29:AO32)&gt;0,AVERAGE(AO29:AO32),0)</f>
        <v>1093.5</v>
      </c>
      <c r="AV32" s="161">
        <f t="shared" si="12"/>
        <v>40</v>
      </c>
      <c r="AW32" s="150">
        <v>8</v>
      </c>
    </row>
    <row r="33" spans="1:49" s="96" customFormat="1" ht="18" customHeight="1">
      <c r="A33" s="151">
        <v>9</v>
      </c>
      <c r="B33" s="152">
        <f t="shared" si="13"/>
        <v>447.7823392734195</v>
      </c>
      <c r="C33" s="152">
        <f t="shared" si="4"/>
        <v>39.891207815275315</v>
      </c>
      <c r="D33" s="152">
        <f t="shared" si="14"/>
        <v>52.710763011622028</v>
      </c>
      <c r="E33" s="152">
        <f>BH17</f>
        <v>6.25</v>
      </c>
      <c r="F33" s="152">
        <f>BH18</f>
        <v>9.75</v>
      </c>
      <c r="G33" s="152">
        <f>'[1]Form-7_Daily Hrly Load Sheet'!L29</f>
        <v>30</v>
      </c>
      <c r="H33" s="152">
        <f t="shared" si="15"/>
        <v>586.38431010031684</v>
      </c>
      <c r="I33" s="153">
        <f t="shared" si="16"/>
        <v>949.23535267696241</v>
      </c>
      <c r="J33" s="153">
        <f t="shared" si="5"/>
        <v>1535.6196627772792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v>0</v>
      </c>
      <c r="Q33" s="154">
        <v>0</v>
      </c>
      <c r="R33" s="153">
        <f>'[1]Report_PSPR NRPC  (SLDC)'!E35</f>
        <v>0</v>
      </c>
      <c r="S33" s="154">
        <v>0</v>
      </c>
      <c r="T33" s="153">
        <f t="shared" si="17"/>
        <v>0</v>
      </c>
      <c r="U33" s="163">
        <f t="shared" si="6"/>
        <v>0</v>
      </c>
      <c r="V33" s="156">
        <f t="shared" si="7"/>
        <v>1535.6196627772792</v>
      </c>
      <c r="W33" s="9"/>
      <c r="X33" s="164"/>
      <c r="Y33" s="172">
        <v>9</v>
      </c>
      <c r="Z33" s="143">
        <f>'[1]Report_Daily Hrly Load Sheet '!L44</f>
        <v>458.8416666666667</v>
      </c>
      <c r="AA33" s="143">
        <f>'[1]Report_Daily Hrly Load Sheet '!L20</f>
        <v>39.75</v>
      </c>
      <c r="AB33" s="143">
        <f>'[1]Form-7_Daily Hrly Load Sheet'!L7</f>
        <v>53</v>
      </c>
      <c r="AC33" s="144">
        <f t="shared" si="8"/>
        <v>551.5916666666667</v>
      </c>
      <c r="AD33" s="144">
        <f>AP48</f>
        <v>1536.25</v>
      </c>
      <c r="AE33" s="157">
        <f>MAX(AO45:AO48)</f>
        <v>1556</v>
      </c>
      <c r="AF33" s="157">
        <f>MIN(AO45:AO48)</f>
        <v>1517</v>
      </c>
      <c r="AG33" s="158">
        <f t="shared" si="9"/>
        <v>1536.25</v>
      </c>
      <c r="AH33" s="158">
        <f t="shared" si="10"/>
        <v>1536.25</v>
      </c>
      <c r="AI33" s="158">
        <f t="shared" si="11"/>
        <v>1535.6196627772792</v>
      </c>
      <c r="AJ33" s="165">
        <f>'[1]Report_Daily Hrly Load Sheet '!$L$86</f>
        <v>0</v>
      </c>
      <c r="AK33" s="175">
        <v>21</v>
      </c>
      <c r="AL33" s="94" t="s">
        <v>98</v>
      </c>
      <c r="AM33" s="72">
        <f>IF([1]Report_Actual_RTD!C25="","",[1]Report_Actual_RTD!C25)</f>
        <v>49.94</v>
      </c>
      <c r="AN33" s="73"/>
      <c r="AO33" s="71">
        <f>[1]Report_Actual_RTD!E25</f>
        <v>1119</v>
      </c>
      <c r="AP33" s="74"/>
      <c r="AV33" s="161">
        <f t="shared" si="12"/>
        <v>39.75</v>
      </c>
      <c r="AW33" s="173">
        <v>9</v>
      </c>
    </row>
    <row r="34" spans="1:49" s="178" customFormat="1" ht="18" customHeight="1">
      <c r="A34" s="151">
        <v>10</v>
      </c>
      <c r="B34" s="152">
        <f t="shared" si="13"/>
        <v>414.5530365315297</v>
      </c>
      <c r="C34" s="152">
        <f t="shared" si="4"/>
        <v>0</v>
      </c>
      <c r="D34" s="152">
        <f t="shared" si="14"/>
        <v>36.052172814552804</v>
      </c>
      <c r="E34" s="152">
        <f>BI17</f>
        <v>0</v>
      </c>
      <c r="F34" s="152">
        <f>BI18</f>
        <v>0</v>
      </c>
      <c r="G34" s="152">
        <f>'[1]Form-7_Daily Hrly Load Sheet'!M29</f>
        <v>28.25</v>
      </c>
      <c r="H34" s="152">
        <f t="shared" si="15"/>
        <v>478.85520934608252</v>
      </c>
      <c r="I34" s="153">
        <f t="shared" si="16"/>
        <v>1030.5252240428135</v>
      </c>
      <c r="J34" s="153">
        <f t="shared" si="5"/>
        <v>1509.3804333888961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v>0</v>
      </c>
      <c r="Q34" s="154">
        <v>0</v>
      </c>
      <c r="R34" s="153">
        <f>'[1]Report_PSPR NRPC  (SLDC)'!E36</f>
        <v>0</v>
      </c>
      <c r="S34" s="154">
        <v>0</v>
      </c>
      <c r="T34" s="153">
        <f t="shared" si="17"/>
        <v>0</v>
      </c>
      <c r="U34" s="155">
        <f t="shared" si="6"/>
        <v>0</v>
      </c>
      <c r="V34" s="156">
        <f t="shared" si="7"/>
        <v>1509.3804333888961</v>
      </c>
      <c r="W34" s="176"/>
      <c r="X34" s="164"/>
      <c r="Y34" s="168">
        <v>10</v>
      </c>
      <c r="Z34" s="143">
        <f>'[1]Report_Daily Hrly Load Sheet '!M44</f>
        <v>424.79166666666663</v>
      </c>
      <c r="AA34" s="143">
        <f>'[1]Report_Daily Hrly Load Sheet '!M20</f>
        <v>0</v>
      </c>
      <c r="AB34" s="143">
        <f>'[1]Form-7_Daily Hrly Load Sheet'!M7</f>
        <v>36.25</v>
      </c>
      <c r="AC34" s="144">
        <f t="shared" si="8"/>
        <v>461.04166666666663</v>
      </c>
      <c r="AD34" s="177">
        <f>AP52</f>
        <v>1510</v>
      </c>
      <c r="AE34" s="157">
        <f>MAX(AO49:AO52)</f>
        <v>1512</v>
      </c>
      <c r="AF34" s="157">
        <f>MIN(AO49:AO52)</f>
        <v>1507</v>
      </c>
      <c r="AG34" s="158">
        <f t="shared" si="9"/>
        <v>1510</v>
      </c>
      <c r="AH34" s="158">
        <f t="shared" si="10"/>
        <v>1510</v>
      </c>
      <c r="AI34" s="158">
        <f t="shared" si="11"/>
        <v>1509.3804333888961</v>
      </c>
      <c r="AJ34" s="165">
        <f>'[1]Report_Daily Hrly Load Sheet '!$M$86</f>
        <v>0</v>
      </c>
      <c r="AK34" s="175">
        <v>22</v>
      </c>
      <c r="AL34" s="94" t="s">
        <v>99</v>
      </c>
      <c r="AM34" s="81">
        <f>IF([1]Report_Actual_RTD!C26="","",[1]Report_Actual_RTD!C26)</f>
        <v>49.97</v>
      </c>
      <c r="AN34" s="82"/>
      <c r="AO34" s="71">
        <f>[1]Report_Actual_RTD!E26</f>
        <v>1176</v>
      </c>
      <c r="AP34" s="83"/>
      <c r="AV34" s="170">
        <f t="shared" si="12"/>
        <v>0</v>
      </c>
      <c r="AW34" s="171">
        <v>10</v>
      </c>
    </row>
    <row r="35" spans="1:49" s="33" customFormat="1" ht="18" customHeight="1">
      <c r="A35" s="151">
        <v>11</v>
      </c>
      <c r="B35" s="152">
        <f t="shared" si="13"/>
        <v>441.63418634320197</v>
      </c>
      <c r="C35" s="152">
        <f t="shared" si="4"/>
        <v>0</v>
      </c>
      <c r="D35" s="152">
        <f t="shared" si="14"/>
        <v>0</v>
      </c>
      <c r="E35" s="152">
        <f>BJ17</f>
        <v>0</v>
      </c>
      <c r="F35" s="152">
        <f>BJ18</f>
        <v>0</v>
      </c>
      <c r="G35" s="152">
        <f>'[1]Form-7_Daily Hrly Load Sheet'!N29</f>
        <v>29</v>
      </c>
      <c r="H35" s="152">
        <f t="shared" si="15"/>
        <v>470.63418634320197</v>
      </c>
      <c r="I35" s="153">
        <f t="shared" si="16"/>
        <v>994.76430064230908</v>
      </c>
      <c r="J35" s="153">
        <f t="shared" si="5"/>
        <v>1465.398486985511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v>0</v>
      </c>
      <c r="Q35" s="154">
        <v>0</v>
      </c>
      <c r="R35" s="153">
        <f>'[1]Report_PSPR NRPC  (SLDC)'!E37</f>
        <v>0</v>
      </c>
      <c r="S35" s="154">
        <v>0</v>
      </c>
      <c r="T35" s="153">
        <f t="shared" si="17"/>
        <v>0</v>
      </c>
      <c r="U35" s="155">
        <f t="shared" si="6"/>
        <v>0</v>
      </c>
      <c r="V35" s="156">
        <f t="shared" si="7"/>
        <v>1465.398486985511</v>
      </c>
      <c r="W35" s="15"/>
      <c r="X35" s="164"/>
      <c r="Y35" s="113">
        <v>11</v>
      </c>
      <c r="Z35" s="143">
        <f>'[1]Report_Daily Hrly Load Sheet '!N44</f>
        <v>452.54166666666663</v>
      </c>
      <c r="AA35" s="143">
        <f>'[1]Report_Daily Hrly Load Sheet '!N20</f>
        <v>0</v>
      </c>
      <c r="AB35" s="143">
        <f>'[1]Form-7_Daily Hrly Load Sheet'!N7</f>
        <v>0</v>
      </c>
      <c r="AC35" s="144">
        <f t="shared" si="8"/>
        <v>452.54166666666663</v>
      </c>
      <c r="AD35" s="144">
        <f>AP56</f>
        <v>1466</v>
      </c>
      <c r="AE35" s="157">
        <f>MAX(AO53:AO56)</f>
        <v>1486</v>
      </c>
      <c r="AF35" s="157">
        <f>MIN(AO53:AO56)</f>
        <v>1454</v>
      </c>
      <c r="AG35" s="158">
        <f t="shared" si="9"/>
        <v>1466</v>
      </c>
      <c r="AH35" s="158">
        <f t="shared" si="10"/>
        <v>1466</v>
      </c>
      <c r="AI35" s="158">
        <f t="shared" si="11"/>
        <v>1465.398486985511</v>
      </c>
      <c r="AJ35" s="165">
        <f>'[1]Report_Daily Hrly Load Sheet '!$N$86</f>
        <v>0</v>
      </c>
      <c r="AK35" s="160">
        <v>23</v>
      </c>
      <c r="AL35" s="80" t="s">
        <v>100</v>
      </c>
      <c r="AM35" s="81">
        <f>IF([1]Report_Actual_RTD!C27="","",[1]Report_Actual_RTD!C27)</f>
        <v>49.98</v>
      </c>
      <c r="AN35" s="95"/>
      <c r="AO35" s="71">
        <f>[1]Report_Actual_RTD!E27</f>
        <v>1218</v>
      </c>
      <c r="AP35" s="83"/>
      <c r="AV35" s="179">
        <f t="shared" si="12"/>
        <v>0</v>
      </c>
      <c r="AW35" s="150">
        <v>11</v>
      </c>
    </row>
    <row r="36" spans="1:49" ht="18" customHeight="1">
      <c r="A36" s="151">
        <v>12</v>
      </c>
      <c r="B36" s="152">
        <f t="shared" si="13"/>
        <v>374.29727329796276</v>
      </c>
      <c r="C36" s="152">
        <f t="shared" si="4"/>
        <v>0</v>
      </c>
      <c r="D36" s="152">
        <f>IF(AB36=0,0,AB36/$AB$50*$AB$12)</f>
        <v>0</v>
      </c>
      <c r="E36" s="152">
        <f>BK17</f>
        <v>0</v>
      </c>
      <c r="F36" s="152">
        <f>BK18</f>
        <v>0</v>
      </c>
      <c r="G36" s="152">
        <f>'[1]Form-7_Daily Hrly Load Sheet'!O29</f>
        <v>26.5</v>
      </c>
      <c r="H36" s="152">
        <f t="shared" si="15"/>
        <v>400.79727329796276</v>
      </c>
      <c r="I36" s="153">
        <f t="shared" si="16"/>
        <v>953.89665541084617</v>
      </c>
      <c r="J36" s="153">
        <f t="shared" si="5"/>
        <v>1354.6939287088089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v>0</v>
      </c>
      <c r="Q36" s="154">
        <v>0</v>
      </c>
      <c r="R36" s="153">
        <f>'[1]Report_PSPR NRPC  (SLDC)'!E38</f>
        <v>50</v>
      </c>
      <c r="S36" s="154">
        <v>0</v>
      </c>
      <c r="T36" s="153">
        <f t="shared" si="17"/>
        <v>50</v>
      </c>
      <c r="U36" s="155">
        <f t="shared" si="6"/>
        <v>0.05</v>
      </c>
      <c r="V36" s="156">
        <f t="shared" si="7"/>
        <v>1404.6939287088089</v>
      </c>
      <c r="W36" s="15"/>
      <c r="X36" s="164"/>
      <c r="Y36" s="113">
        <v>12</v>
      </c>
      <c r="Z36" s="143">
        <f>'[1]Report_Daily Hrly Load Sheet '!O44</f>
        <v>383.54166666666663</v>
      </c>
      <c r="AA36" s="143">
        <f>'[1]Report_Daily Hrly Load Sheet '!O20</f>
        <v>0</v>
      </c>
      <c r="AB36" s="143">
        <f>'[1]Form-7_Daily Hrly Load Sheet'!O7</f>
        <v>0</v>
      </c>
      <c r="AC36" s="144">
        <f t="shared" si="8"/>
        <v>383.54166666666663</v>
      </c>
      <c r="AD36" s="144">
        <f>AP60</f>
        <v>1355.25</v>
      </c>
      <c r="AE36" s="157">
        <f>MAX(AO57:AO60)</f>
        <v>1389</v>
      </c>
      <c r="AF36" s="157">
        <f>MIN(AO57:AO60)</f>
        <v>1340</v>
      </c>
      <c r="AG36" s="158">
        <f t="shared" si="9"/>
        <v>1355.25</v>
      </c>
      <c r="AH36" s="158">
        <f t="shared" si="10"/>
        <v>1355.25</v>
      </c>
      <c r="AI36" s="158">
        <f t="shared" si="11"/>
        <v>1354.6939287088089</v>
      </c>
      <c r="AJ36" s="165">
        <f>'[1]Report_Daily Hrly Load Sheet '!$O$86</f>
        <v>50</v>
      </c>
      <c r="AK36" s="160">
        <v>24</v>
      </c>
      <c r="AL36" s="80" t="s">
        <v>101</v>
      </c>
      <c r="AM36" s="81">
        <f>IF([1]Report_Actual_RTD!C28="","",[1]Report_Actual_RTD!C28)</f>
        <v>49.96</v>
      </c>
      <c r="AN36" s="111">
        <f t="shared" ref="AN36" si="22">IF(SUM(AM33:AM36)&gt;0,AVERAGE(AM33:AM36),"")</f>
        <v>49.962499999999999</v>
      </c>
      <c r="AO36" s="71">
        <f>[1]Report_Actual_RTD!E28</f>
        <v>1269</v>
      </c>
      <c r="AP36" s="83">
        <f t="shared" ref="AP36" si="23">IF(SUM(AO33:AO36)&gt;0,AVERAGE(AO33:AO36),0)</f>
        <v>1195.5</v>
      </c>
      <c r="AV36" s="161">
        <f t="shared" si="12"/>
        <v>0</v>
      </c>
      <c r="AW36" s="150">
        <v>12</v>
      </c>
    </row>
    <row r="37" spans="1:49" ht="18" customHeight="1">
      <c r="A37" s="151">
        <v>13</v>
      </c>
      <c r="B37" s="152">
        <f t="shared" si="13"/>
        <v>343.80048296950304</v>
      </c>
      <c r="C37" s="152">
        <f t="shared" si="4"/>
        <v>0</v>
      </c>
      <c r="D37" s="152">
        <f>IF(AB37=0,0,AB37/$AB$50*$AB$12)</f>
        <v>0</v>
      </c>
      <c r="E37" s="152">
        <f>BL17</f>
        <v>0</v>
      </c>
      <c r="F37" s="152">
        <f>BL18</f>
        <v>0</v>
      </c>
      <c r="G37" s="152">
        <f>'[1]Form-7_Daily Hrly Load Sheet'!P29</f>
        <v>28</v>
      </c>
      <c r="H37" s="152">
        <f t="shared" si="15"/>
        <v>371.80048296950304</v>
      </c>
      <c r="I37" s="153">
        <f t="shared" si="16"/>
        <v>903.17616788317036</v>
      </c>
      <c r="J37" s="153">
        <f t="shared" si="5"/>
        <v>1274.9766508526734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v>0</v>
      </c>
      <c r="Q37" s="154">
        <v>0</v>
      </c>
      <c r="R37" s="153">
        <f>'[1]Report_PSPR NRPC  (SLDC)'!E39</f>
        <v>50</v>
      </c>
      <c r="S37" s="154">
        <v>0</v>
      </c>
      <c r="T37" s="153">
        <f t="shared" si="17"/>
        <v>50</v>
      </c>
      <c r="U37" s="155">
        <f t="shared" si="6"/>
        <v>0.05</v>
      </c>
      <c r="V37" s="156">
        <f t="shared" si="7"/>
        <v>1324.9766508526734</v>
      </c>
      <c r="W37" s="15"/>
      <c r="X37" s="164"/>
      <c r="Y37" s="113">
        <v>13</v>
      </c>
      <c r="Z37" s="143">
        <f>'[1]Report_Daily Hrly Load Sheet '!P44</f>
        <v>352.29166666666663</v>
      </c>
      <c r="AA37" s="143">
        <f>'[1]Report_Daily Hrly Load Sheet '!P20</f>
        <v>0</v>
      </c>
      <c r="AB37" s="143">
        <f>'[1]Form-7_Daily Hrly Load Sheet'!P7</f>
        <v>0</v>
      </c>
      <c r="AC37" s="144">
        <f t="shared" si="8"/>
        <v>352.29166666666663</v>
      </c>
      <c r="AD37" s="144">
        <f>AP64</f>
        <v>1275.5</v>
      </c>
      <c r="AE37" s="157">
        <f>MAX(AO61:AO65)</f>
        <v>1311</v>
      </c>
      <c r="AF37" s="157">
        <f>MIN(AO61:AO65)</f>
        <v>1179</v>
      </c>
      <c r="AG37" s="158">
        <f t="shared" si="9"/>
        <v>1275.5</v>
      </c>
      <c r="AH37" s="158">
        <f t="shared" si="10"/>
        <v>1275.5</v>
      </c>
      <c r="AI37" s="158">
        <f t="shared" si="11"/>
        <v>1274.9766508526734</v>
      </c>
      <c r="AJ37" s="165">
        <f>'[1]Report_Daily Hrly Load Sheet '!$P$86</f>
        <v>50</v>
      </c>
      <c r="AK37" s="160">
        <v>25</v>
      </c>
      <c r="AL37" s="80" t="s">
        <v>102</v>
      </c>
      <c r="AM37" s="72">
        <f>IF([1]Report_Actual_RTD!C29="","",[1]Report_Actual_RTD!C29)</f>
        <v>50.04</v>
      </c>
      <c r="AN37" s="73"/>
      <c r="AO37" s="71">
        <f>[1]Report_Actual_RTD!E29</f>
        <v>1358</v>
      </c>
      <c r="AP37" s="74"/>
      <c r="AV37" s="161">
        <f t="shared" si="12"/>
        <v>0</v>
      </c>
      <c r="AW37" s="150">
        <v>13</v>
      </c>
    </row>
    <row r="38" spans="1:49" ht="18" customHeight="1">
      <c r="A38" s="151">
        <v>14</v>
      </c>
      <c r="B38" s="152">
        <f t="shared" si="13"/>
        <v>382.00686189299751</v>
      </c>
      <c r="C38" s="152">
        <f t="shared" si="4"/>
        <v>0</v>
      </c>
      <c r="D38" s="152">
        <f t="shared" si="14"/>
        <v>0</v>
      </c>
      <c r="E38" s="152">
        <f>BM17</f>
        <v>0</v>
      </c>
      <c r="F38" s="152">
        <f>BM18</f>
        <v>0</v>
      </c>
      <c r="G38" s="152">
        <f>'[1]Form-7_Daily Hrly Load Sheet'!Q29</f>
        <v>28</v>
      </c>
      <c r="H38" s="152">
        <f t="shared" si="15"/>
        <v>410.00686189299751</v>
      </c>
      <c r="I38" s="153">
        <f t="shared" si="16"/>
        <v>758.76338429241105</v>
      </c>
      <c r="J38" s="153">
        <f t="shared" si="5"/>
        <v>1168.7702461854085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v>0</v>
      </c>
      <c r="Q38" s="154">
        <v>0</v>
      </c>
      <c r="R38" s="153">
        <f>'[1]Report_PSPR NRPC  (SLDC)'!E40</f>
        <v>50</v>
      </c>
      <c r="S38" s="154">
        <v>0</v>
      </c>
      <c r="T38" s="153">
        <f t="shared" si="17"/>
        <v>50</v>
      </c>
      <c r="U38" s="155">
        <f t="shared" si="6"/>
        <v>0.05</v>
      </c>
      <c r="V38" s="156">
        <f t="shared" si="7"/>
        <v>1218.7702461854085</v>
      </c>
      <c r="W38" s="15"/>
      <c r="X38" s="164"/>
      <c r="Y38" s="113">
        <v>14</v>
      </c>
      <c r="Z38" s="143">
        <f>'[1]Report_Daily Hrly Load Sheet '!Q44</f>
        <v>391.44166666666666</v>
      </c>
      <c r="AA38" s="143">
        <f>'[1]Report_Daily Hrly Load Sheet '!Q20</f>
        <v>0</v>
      </c>
      <c r="AB38" s="143">
        <f>'[1]Form-7_Daily Hrly Load Sheet'!Q7</f>
        <v>0</v>
      </c>
      <c r="AC38" s="144">
        <f t="shared" si="8"/>
        <v>391.44166666666666</v>
      </c>
      <c r="AD38" s="144">
        <f>AP68</f>
        <v>1169.25</v>
      </c>
      <c r="AE38" s="157">
        <f>MAX(AO67:AO68)</f>
        <v>1172</v>
      </c>
      <c r="AF38" s="157">
        <f>MIN(AO67:AO68)</f>
        <v>1165</v>
      </c>
      <c r="AG38" s="158">
        <f t="shared" si="9"/>
        <v>1169.25</v>
      </c>
      <c r="AH38" s="158">
        <f t="shared" si="10"/>
        <v>1169.25</v>
      </c>
      <c r="AI38" s="158">
        <f t="shared" si="11"/>
        <v>1168.7702461854085</v>
      </c>
      <c r="AJ38" s="165">
        <f>'[1]Report_Daily Hrly Load Sheet '!$Q$86</f>
        <v>50</v>
      </c>
      <c r="AK38" s="175">
        <v>26</v>
      </c>
      <c r="AL38" s="180" t="s">
        <v>103</v>
      </c>
      <c r="AM38" s="81">
        <f>IF([1]Report_Actual_RTD!C30="","",[1]Report_Actual_RTD!C30)</f>
        <v>49.98</v>
      </c>
      <c r="AN38" s="82"/>
      <c r="AO38" s="71">
        <f>[1]Report_Actual_RTD!E30</f>
        <v>1427</v>
      </c>
      <c r="AP38" s="83"/>
      <c r="AV38" s="161">
        <f t="shared" si="12"/>
        <v>0</v>
      </c>
      <c r="AW38" s="150">
        <v>14</v>
      </c>
    </row>
    <row r="39" spans="1:49" ht="18" customHeight="1">
      <c r="A39" s="151">
        <v>15</v>
      </c>
      <c r="B39" s="152">
        <f t="shared" si="13"/>
        <v>419.60330500992268</v>
      </c>
      <c r="C39" s="152">
        <f t="shared" si="4"/>
        <v>0</v>
      </c>
      <c r="D39" s="152">
        <f t="shared" si="14"/>
        <v>0</v>
      </c>
      <c r="E39" s="152">
        <f>BN17</f>
        <v>0</v>
      </c>
      <c r="F39" s="152">
        <f>BN18</f>
        <v>0</v>
      </c>
      <c r="G39" s="152">
        <f>'[1]Form-7_Daily Hrly Load Sheet'!R29</f>
        <v>28</v>
      </c>
      <c r="H39" s="152">
        <f t="shared" si="15"/>
        <v>447.60330500992268</v>
      </c>
      <c r="I39" s="153">
        <f t="shared" si="16"/>
        <v>718.41806952527418</v>
      </c>
      <c r="J39" s="153">
        <f t="shared" si="5"/>
        <v>1166.0213745351969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v>0</v>
      </c>
      <c r="Q39" s="154">
        <v>0</v>
      </c>
      <c r="R39" s="153">
        <f>'[1]Report_PSPR NRPC  (SLDC)'!E41</f>
        <v>50</v>
      </c>
      <c r="S39" s="154">
        <v>0</v>
      </c>
      <c r="T39" s="153">
        <f t="shared" si="17"/>
        <v>50</v>
      </c>
      <c r="U39" s="155">
        <f t="shared" si="6"/>
        <v>0.05</v>
      </c>
      <c r="V39" s="156">
        <f t="shared" si="7"/>
        <v>1216.0213745351969</v>
      </c>
      <c r="W39" s="15"/>
      <c r="X39" s="164"/>
      <c r="Y39" s="113">
        <v>15</v>
      </c>
      <c r="Z39" s="143">
        <f>'[1]Report_Daily Hrly Load Sheet '!R44</f>
        <v>429.9666666666667</v>
      </c>
      <c r="AA39" s="143">
        <f>'[1]Report_Daily Hrly Load Sheet '!R20</f>
        <v>0</v>
      </c>
      <c r="AB39" s="143">
        <f>'[1]Form-7_Daily Hrly Load Sheet'!R7</f>
        <v>0</v>
      </c>
      <c r="AC39" s="144">
        <f t="shared" si="8"/>
        <v>429.9666666666667</v>
      </c>
      <c r="AD39" s="144">
        <f>AP72</f>
        <v>1166.5</v>
      </c>
      <c r="AE39" s="157">
        <f>MAX(AO69:AO72)</f>
        <v>1188</v>
      </c>
      <c r="AF39" s="157">
        <f>MIN(AO69:AO72)</f>
        <v>1153</v>
      </c>
      <c r="AG39" s="158">
        <f t="shared" si="9"/>
        <v>1166.5</v>
      </c>
      <c r="AH39" s="158">
        <f t="shared" si="10"/>
        <v>1166.5</v>
      </c>
      <c r="AI39" s="158">
        <f t="shared" si="11"/>
        <v>1166.0213745351969</v>
      </c>
      <c r="AJ39" s="165">
        <f>'[1]Report_Daily Hrly Load Sheet '!$R$86</f>
        <v>50</v>
      </c>
      <c r="AK39" s="175">
        <v>27</v>
      </c>
      <c r="AL39" s="94" t="s">
        <v>104</v>
      </c>
      <c r="AM39" s="81">
        <f>IF([1]Report_Actual_RTD!C31="","",[1]Report_Actual_RTD!C31)</f>
        <v>50.01</v>
      </c>
      <c r="AN39" s="95"/>
      <c r="AO39" s="71">
        <f>[1]Report_Actual_RTD!E31</f>
        <v>1460</v>
      </c>
      <c r="AP39" s="83"/>
      <c r="AV39" s="161">
        <f t="shared" si="12"/>
        <v>0</v>
      </c>
      <c r="AW39" s="150">
        <v>15</v>
      </c>
    </row>
    <row r="40" spans="1:49" ht="18" customHeight="1">
      <c r="A40" s="151">
        <v>16</v>
      </c>
      <c r="B40" s="152">
        <f t="shared" si="13"/>
        <v>470.25237438742863</v>
      </c>
      <c r="C40" s="152">
        <f t="shared" si="4"/>
        <v>0</v>
      </c>
      <c r="D40" s="152">
        <f t="shared" si="14"/>
        <v>0</v>
      </c>
      <c r="E40" s="152">
        <f>BO17</f>
        <v>0</v>
      </c>
      <c r="F40" s="152">
        <f>BO18</f>
        <v>0</v>
      </c>
      <c r="G40" s="152">
        <f>'[1]Form-7_Daily Hrly Load Sheet'!S29</f>
        <v>28.5</v>
      </c>
      <c r="H40" s="152">
        <f t="shared" si="15"/>
        <v>498.75237438742863</v>
      </c>
      <c r="I40" s="153">
        <f t="shared" si="16"/>
        <v>677.26489705762845</v>
      </c>
      <c r="J40" s="153">
        <f t="shared" si="5"/>
        <v>1176.0172714450571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v>0</v>
      </c>
      <c r="Q40" s="154">
        <v>0</v>
      </c>
      <c r="R40" s="153">
        <f>'[1]Report_PSPR NRPC  (SLDC)'!E42</f>
        <v>50</v>
      </c>
      <c r="S40" s="154">
        <v>0</v>
      </c>
      <c r="T40" s="153">
        <f t="shared" si="17"/>
        <v>50</v>
      </c>
      <c r="U40" s="155">
        <f t="shared" si="6"/>
        <v>0.05</v>
      </c>
      <c r="V40" s="156">
        <f t="shared" si="7"/>
        <v>1226.0172714450571</v>
      </c>
      <c r="W40" s="15"/>
      <c r="X40" s="164"/>
      <c r="Y40" s="113">
        <v>16</v>
      </c>
      <c r="Z40" s="143">
        <f>'[1]Report_Daily Hrly Load Sheet '!S44</f>
        <v>481.86666666666667</v>
      </c>
      <c r="AA40" s="143">
        <f>'[1]Report_Daily Hrly Load Sheet '!S20</f>
        <v>0</v>
      </c>
      <c r="AB40" s="143">
        <f>'[1]Form-7_Daily Hrly Load Sheet'!S7</f>
        <v>0</v>
      </c>
      <c r="AC40" s="144">
        <f t="shared" si="8"/>
        <v>481.86666666666667</v>
      </c>
      <c r="AD40" s="144">
        <f>AP76</f>
        <v>1176.5</v>
      </c>
      <c r="AE40" s="157">
        <f>MAX(AO73:AO76)</f>
        <v>1185</v>
      </c>
      <c r="AF40" s="157">
        <f>MIN(AO73:AO76)</f>
        <v>1165</v>
      </c>
      <c r="AG40" s="158">
        <f t="shared" si="9"/>
        <v>1176.5</v>
      </c>
      <c r="AH40" s="158">
        <f t="shared" si="10"/>
        <v>1176.5</v>
      </c>
      <c r="AI40" s="158">
        <f t="shared" si="11"/>
        <v>1176.0172714450571</v>
      </c>
      <c r="AJ40" s="165">
        <f>'[1]Report_Daily Hrly Load Sheet '!$S$86</f>
        <v>50</v>
      </c>
      <c r="AK40" s="160">
        <v>28</v>
      </c>
      <c r="AL40" s="80" t="s">
        <v>105</v>
      </c>
      <c r="AM40" s="81">
        <f>IF([1]Report_Actual_RTD!C32="","",[1]Report_Actual_RTD!C32)</f>
        <v>50.04</v>
      </c>
      <c r="AN40" s="111">
        <f t="shared" ref="AN40" si="24">IF(SUM(AM37:AM40)&gt;0,AVERAGE(AM37:AM40),"")</f>
        <v>50.017499999999998</v>
      </c>
      <c r="AO40" s="71">
        <f>[1]Report_Actual_RTD!E32</f>
        <v>1501</v>
      </c>
      <c r="AP40" s="83">
        <f t="shared" ref="AP40" si="25">IF(SUM(AO37:AO40)&gt;0,AVERAGE(AO37:AO40),0)</f>
        <v>1436.5</v>
      </c>
      <c r="AV40" s="161">
        <f t="shared" si="12"/>
        <v>0</v>
      </c>
      <c r="AW40" s="150">
        <v>16</v>
      </c>
    </row>
    <row r="41" spans="1:49" ht="18" customHeight="1">
      <c r="A41" s="151">
        <v>17</v>
      </c>
      <c r="B41" s="152">
        <f t="shared" si="13"/>
        <v>449.78292871896639</v>
      </c>
      <c r="C41" s="152">
        <f t="shared" si="4"/>
        <v>0.2508880994671403</v>
      </c>
      <c r="D41" s="152">
        <f t="shared" si="14"/>
        <v>0</v>
      </c>
      <c r="E41" s="152">
        <f>BP17</f>
        <v>0</v>
      </c>
      <c r="F41" s="152">
        <f>BP18</f>
        <v>0</v>
      </c>
      <c r="G41" s="152">
        <f>'[1]Form-7_Daily Hrly Load Sheet'!T29</f>
        <v>33</v>
      </c>
      <c r="H41" s="152">
        <f t="shared" si="15"/>
        <v>483.03381681843354</v>
      </c>
      <c r="I41" s="153">
        <f t="shared" si="16"/>
        <v>700.48037730901888</v>
      </c>
      <c r="J41" s="153">
        <f t="shared" si="5"/>
        <v>1183.5141941274524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v>0</v>
      </c>
      <c r="Q41" s="154">
        <v>0</v>
      </c>
      <c r="R41" s="153">
        <f>'[1]Report_PSPR NRPC  (SLDC)'!E43</f>
        <v>50</v>
      </c>
      <c r="S41" s="154">
        <v>0</v>
      </c>
      <c r="T41" s="153">
        <f t="shared" si="17"/>
        <v>50</v>
      </c>
      <c r="U41" s="155">
        <f t="shared" si="6"/>
        <v>0.05</v>
      </c>
      <c r="V41" s="156">
        <f t="shared" si="7"/>
        <v>1233.5141941274524</v>
      </c>
      <c r="W41" s="15"/>
      <c r="X41" s="164"/>
      <c r="Y41" s="113">
        <v>17</v>
      </c>
      <c r="Z41" s="143">
        <f>'[1]Report_Daily Hrly Load Sheet '!T44</f>
        <v>460.89166666666665</v>
      </c>
      <c r="AA41" s="143">
        <f>'[1]Report_Daily Hrly Load Sheet '!T20</f>
        <v>0.25</v>
      </c>
      <c r="AB41" s="143">
        <f>'[1]Form-7_Daily Hrly Load Sheet'!T7</f>
        <v>0</v>
      </c>
      <c r="AC41" s="144">
        <f t="shared" si="8"/>
        <v>461.14166666666665</v>
      </c>
      <c r="AD41" s="144">
        <f>AP80</f>
        <v>1184</v>
      </c>
      <c r="AE41" s="157">
        <f>MAX(AO77:AO80)</f>
        <v>1186</v>
      </c>
      <c r="AF41" s="157">
        <f>MIN(AO77:AO80)</f>
        <v>1182</v>
      </c>
      <c r="AG41" s="158">
        <f t="shared" si="9"/>
        <v>1184</v>
      </c>
      <c r="AH41" s="158">
        <f t="shared" si="10"/>
        <v>1184</v>
      </c>
      <c r="AI41" s="158">
        <f t="shared" si="11"/>
        <v>1183.5141941274524</v>
      </c>
      <c r="AJ41" s="165">
        <f>'[1]Report_Daily Hrly Load Sheet '!$T$86</f>
        <v>50</v>
      </c>
      <c r="AK41" s="160">
        <v>29</v>
      </c>
      <c r="AL41" s="80" t="s">
        <v>106</v>
      </c>
      <c r="AM41" s="72">
        <f>IF([1]Report_Actual_RTD!C33="","",[1]Report_Actual_RTD!C33)</f>
        <v>50.03</v>
      </c>
      <c r="AN41" s="73"/>
      <c r="AO41" s="71">
        <f>[1]Report_Actual_RTD!E33</f>
        <v>1518</v>
      </c>
      <c r="AP41" s="74"/>
      <c r="AV41" s="161">
        <f t="shared" si="12"/>
        <v>0.25</v>
      </c>
      <c r="AW41" s="150">
        <v>17</v>
      </c>
    </row>
    <row r="42" spans="1:49" ht="18" customHeight="1">
      <c r="A42" s="151">
        <v>18</v>
      </c>
      <c r="B42" s="152">
        <f t="shared" si="13"/>
        <v>392.6929372240898</v>
      </c>
      <c r="C42" s="152">
        <f t="shared" si="4"/>
        <v>11.039076376554174</v>
      </c>
      <c r="D42" s="152">
        <f t="shared" si="14"/>
        <v>16.658590197069223</v>
      </c>
      <c r="E42" s="152">
        <f>BQ17</f>
        <v>0</v>
      </c>
      <c r="F42" s="152">
        <f>BQ18</f>
        <v>0</v>
      </c>
      <c r="G42" s="152">
        <f>'[1]Form-7_Daily Hrly Load Sheet'!U29</f>
        <v>72</v>
      </c>
      <c r="H42" s="152">
        <f t="shared" si="15"/>
        <v>492.3906037977132</v>
      </c>
      <c r="I42" s="153">
        <f t="shared" si="16"/>
        <v>668.38292485980708</v>
      </c>
      <c r="J42" s="153">
        <f t="shared" si="5"/>
        <v>1160.7735286575203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v>0</v>
      </c>
      <c r="Q42" s="154">
        <v>0</v>
      </c>
      <c r="R42" s="153">
        <f>'[1]Report_PSPR NRPC  (SLDC)'!E44</f>
        <v>50</v>
      </c>
      <c r="S42" s="154">
        <v>0</v>
      </c>
      <c r="T42" s="153">
        <f t="shared" si="17"/>
        <v>50</v>
      </c>
      <c r="U42" s="155">
        <f t="shared" si="6"/>
        <v>0.05</v>
      </c>
      <c r="V42" s="156">
        <f t="shared" si="7"/>
        <v>1210.7735286575203</v>
      </c>
      <c r="W42" s="15"/>
      <c r="X42" s="164"/>
      <c r="Y42" s="113">
        <v>18</v>
      </c>
      <c r="Z42" s="143">
        <f>'[1]Report_Daily Hrly Load Sheet '!U44</f>
        <v>402.39166666666665</v>
      </c>
      <c r="AA42" s="143">
        <f>'[1]Report_Daily Hrly Load Sheet '!U20</f>
        <v>11</v>
      </c>
      <c r="AB42" s="143">
        <f>'[1]Form-7_Daily Hrly Load Sheet'!U7</f>
        <v>16.75</v>
      </c>
      <c r="AC42" s="144">
        <f t="shared" si="8"/>
        <v>430.14166666666665</v>
      </c>
      <c r="AD42" s="144">
        <f>AP84</f>
        <v>1161.25</v>
      </c>
      <c r="AE42" s="157">
        <f>MAX(AO81:AO84)</f>
        <v>1170</v>
      </c>
      <c r="AF42" s="157">
        <f>MIN(AO81:AO84)</f>
        <v>1148</v>
      </c>
      <c r="AG42" s="158">
        <f t="shared" si="9"/>
        <v>1161.25</v>
      </c>
      <c r="AH42" s="158">
        <f t="shared" si="10"/>
        <v>1161.25</v>
      </c>
      <c r="AI42" s="158">
        <f t="shared" si="11"/>
        <v>1160.7735286575203</v>
      </c>
      <c r="AJ42" s="165">
        <f>'[1]Report_Daily Hrly Load Sheet '!$U$86</f>
        <v>50</v>
      </c>
      <c r="AK42" s="160">
        <v>30</v>
      </c>
      <c r="AL42" s="80" t="s">
        <v>107</v>
      </c>
      <c r="AM42" s="81">
        <f>IF([1]Report_Actual_RTD!C34="","",[1]Report_Actual_RTD!C34)</f>
        <v>50.03</v>
      </c>
      <c r="AN42" s="82"/>
      <c r="AO42" s="71">
        <f>[1]Report_Actual_RTD!E34</f>
        <v>1558</v>
      </c>
      <c r="AP42" s="83"/>
      <c r="AV42" s="161">
        <f t="shared" si="12"/>
        <v>11</v>
      </c>
      <c r="AW42" s="150">
        <v>18</v>
      </c>
    </row>
    <row r="43" spans="1:49" ht="18" customHeight="1">
      <c r="A43" s="151">
        <v>19</v>
      </c>
      <c r="B43" s="152">
        <f t="shared" si="13"/>
        <v>413.67472897007008</v>
      </c>
      <c r="C43" s="152">
        <f t="shared" si="4"/>
        <v>11.289964476021314</v>
      </c>
      <c r="D43" s="152">
        <f t="shared" si="14"/>
        <v>42.765336028297114</v>
      </c>
      <c r="E43" s="152">
        <f>BR17</f>
        <v>0</v>
      </c>
      <c r="F43" s="152">
        <f>BR18</f>
        <v>0.75</v>
      </c>
      <c r="G43" s="152">
        <f>'[1]Form-7_Daily Hrly Load Sheet'!V29</f>
        <v>89.25</v>
      </c>
      <c r="H43" s="152">
        <f t="shared" si="15"/>
        <v>557.73002947438852</v>
      </c>
      <c r="I43" s="153">
        <f t="shared" si="16"/>
        <v>611.04021671101998</v>
      </c>
      <c r="J43" s="153">
        <f t="shared" si="5"/>
        <v>1168.7702461854085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v>0</v>
      </c>
      <c r="Q43" s="154">
        <v>0</v>
      </c>
      <c r="R43" s="153">
        <f>'[1]Report_PSPR NRPC  (SLDC)'!E45</f>
        <v>25</v>
      </c>
      <c r="S43" s="154">
        <v>0</v>
      </c>
      <c r="T43" s="153">
        <f t="shared" si="17"/>
        <v>25</v>
      </c>
      <c r="U43" s="163">
        <f t="shared" si="6"/>
        <v>2.5000000000000001E-2</v>
      </c>
      <c r="V43" s="156">
        <f t="shared" si="7"/>
        <v>1193.7702461854085</v>
      </c>
      <c r="W43" s="15"/>
      <c r="X43" s="22"/>
      <c r="Y43" s="113">
        <v>19</v>
      </c>
      <c r="Z43" s="143">
        <f>'[1]Report_Daily Hrly Load Sheet '!V44</f>
        <v>423.89166666666665</v>
      </c>
      <c r="AA43" s="143">
        <f>'[1]Report_Daily Hrly Load Sheet '!V20</f>
        <v>11.25</v>
      </c>
      <c r="AB43" s="143">
        <f>'[1]Form-7_Daily Hrly Load Sheet'!V7</f>
        <v>43</v>
      </c>
      <c r="AC43" s="144">
        <f t="shared" si="8"/>
        <v>478.14166666666665</v>
      </c>
      <c r="AD43" s="144">
        <f>AP88</f>
        <v>1169.25</v>
      </c>
      <c r="AE43" s="157">
        <f>MAX(AO85:AO88)</f>
        <v>1188</v>
      </c>
      <c r="AF43" s="157">
        <f>MIN(AO85:AO88)</f>
        <v>1153</v>
      </c>
      <c r="AG43" s="158">
        <f t="shared" si="9"/>
        <v>1169.25</v>
      </c>
      <c r="AH43" s="158">
        <f t="shared" si="10"/>
        <v>1169.25</v>
      </c>
      <c r="AI43" s="158">
        <f t="shared" si="11"/>
        <v>1168.7702461854085</v>
      </c>
      <c r="AJ43" s="159">
        <f>'[1]Report_Daily Hrly Load Sheet '!$V$86</f>
        <v>25</v>
      </c>
      <c r="AK43" s="160">
        <v>31</v>
      </c>
      <c r="AL43" s="80" t="s">
        <v>108</v>
      </c>
      <c r="AM43" s="81">
        <f>IF([1]Report_Actual_RTD!C35="","",[1]Report_Actual_RTD!C35)</f>
        <v>50.04</v>
      </c>
      <c r="AN43" s="95"/>
      <c r="AO43" s="71">
        <f>[1]Report_Actual_RTD!E35</f>
        <v>1562</v>
      </c>
      <c r="AP43" s="83"/>
      <c r="AV43" s="161">
        <f t="shared" si="12"/>
        <v>11.25</v>
      </c>
      <c r="AW43" s="150">
        <v>19</v>
      </c>
    </row>
    <row r="44" spans="1:49" s="178" customFormat="1" ht="18" customHeight="1">
      <c r="A44" s="151">
        <v>20</v>
      </c>
      <c r="B44" s="152">
        <f t="shared" si="13"/>
        <v>443.92754497590215</v>
      </c>
      <c r="C44" s="152">
        <f t="shared" si="4"/>
        <v>29.604795737122558</v>
      </c>
      <c r="D44" s="152">
        <f t="shared" si="14"/>
        <v>67.628903486609389</v>
      </c>
      <c r="E44" s="152">
        <f>BS17</f>
        <v>0</v>
      </c>
      <c r="F44" s="152">
        <f>BS18</f>
        <v>37</v>
      </c>
      <c r="G44" s="152">
        <f>'[1]Form-7_Daily Hrly Load Sheet'!W29</f>
        <v>100.75</v>
      </c>
      <c r="H44" s="152">
        <f t="shared" si="15"/>
        <v>678.9112441996341</v>
      </c>
      <c r="I44" s="153">
        <f t="shared" si="16"/>
        <v>551.08387055866831</v>
      </c>
      <c r="J44" s="153">
        <f t="shared" si="5"/>
        <v>1229.9951147583024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v>0</v>
      </c>
      <c r="Q44" s="154">
        <v>0</v>
      </c>
      <c r="R44" s="153">
        <f>'[1]Report_PSPR NRPC  (SLDC)'!E46</f>
        <v>0</v>
      </c>
      <c r="S44" s="154">
        <v>0</v>
      </c>
      <c r="T44" s="153">
        <f t="shared" si="17"/>
        <v>0</v>
      </c>
      <c r="U44" s="155">
        <f t="shared" si="6"/>
        <v>0</v>
      </c>
      <c r="V44" s="156">
        <f t="shared" si="7"/>
        <v>1229.9951147583024</v>
      </c>
      <c r="W44" s="176"/>
      <c r="X44" s="181"/>
      <c r="Y44" s="168">
        <v>20</v>
      </c>
      <c r="Z44" s="143">
        <f>'[1]Report_Daily Hrly Load Sheet '!W44</f>
        <v>454.89166666666665</v>
      </c>
      <c r="AA44" s="143">
        <f>'[1]Report_Daily Hrly Load Sheet '!W20</f>
        <v>29.5</v>
      </c>
      <c r="AB44" s="143">
        <f>'[1]Form-7_Daily Hrly Load Sheet'!W7</f>
        <v>68</v>
      </c>
      <c r="AC44" s="144">
        <f t="shared" si="8"/>
        <v>552.39166666666665</v>
      </c>
      <c r="AD44" s="177">
        <f>AP92</f>
        <v>1230.5</v>
      </c>
      <c r="AE44" s="157">
        <f>MAX(AO89:AO92)</f>
        <v>1237</v>
      </c>
      <c r="AF44" s="157">
        <f>MIN(AO89:AO92)</f>
        <v>1223</v>
      </c>
      <c r="AG44" s="158">
        <f t="shared" si="9"/>
        <v>1230.5</v>
      </c>
      <c r="AH44" s="158">
        <f t="shared" si="10"/>
        <v>1230.5</v>
      </c>
      <c r="AI44" s="158">
        <f t="shared" si="11"/>
        <v>1229.9951147583024</v>
      </c>
      <c r="AJ44" s="165">
        <f>'[1]Report_Daily Hrly Load Sheet '!$W$86</f>
        <v>0</v>
      </c>
      <c r="AK44" s="160">
        <v>32</v>
      </c>
      <c r="AL44" s="80" t="s">
        <v>109</v>
      </c>
      <c r="AM44" s="81">
        <f>IF([1]Report_Actual_RTD!C36="","",[1]Report_Actual_RTD!C36)</f>
        <v>50.07</v>
      </c>
      <c r="AN44" s="111">
        <f t="shared" ref="AN44" si="26">IF(SUM(AM41:AM44)&gt;0,AVERAGE(AM41:AM44),"")</f>
        <v>50.042499999999997</v>
      </c>
      <c r="AO44" s="71">
        <f>[1]Report_Actual_RTD!E36</f>
        <v>1535</v>
      </c>
      <c r="AP44" s="83">
        <f t="shared" ref="AP44" si="27">IF(SUM(AO41:AO44)&gt;0,AVERAGE(AO41:AO44),0)</f>
        <v>1543.25</v>
      </c>
      <c r="AV44" s="170">
        <f t="shared" si="12"/>
        <v>29.5</v>
      </c>
      <c r="AW44" s="171">
        <v>20</v>
      </c>
    </row>
    <row r="45" spans="1:49" ht="18" customHeight="1">
      <c r="A45" s="151">
        <v>21</v>
      </c>
      <c r="B45" s="152">
        <f t="shared" si="13"/>
        <v>424.89754781094325</v>
      </c>
      <c r="C45" s="152">
        <f t="shared" si="4"/>
        <v>29.353907637655418</v>
      </c>
      <c r="D45" s="152">
        <f t="shared" si="14"/>
        <v>30.333552299140976</v>
      </c>
      <c r="E45" s="152">
        <f>BT17</f>
        <v>0</v>
      </c>
      <c r="F45" s="152">
        <f>BT18</f>
        <v>81</v>
      </c>
      <c r="G45" s="152">
        <f>'[1]Form-7_Daily Hrly Load Sheet'!X29</f>
        <v>106</v>
      </c>
      <c r="H45" s="152">
        <f t="shared" si="15"/>
        <v>671.58500774773961</v>
      </c>
      <c r="I45" s="153">
        <f t="shared" si="16"/>
        <v>510.42980184323369</v>
      </c>
      <c r="J45" s="153">
        <f t="shared" si="5"/>
        <v>1182.0148095909733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v>0</v>
      </c>
      <c r="Q45" s="154">
        <v>0</v>
      </c>
      <c r="R45" s="153">
        <f>'[1]Report_PSPR NRPC  (SLDC)'!E47</f>
        <v>0</v>
      </c>
      <c r="S45" s="154">
        <v>0</v>
      </c>
      <c r="T45" s="153">
        <f t="shared" si="17"/>
        <v>0</v>
      </c>
      <c r="U45" s="155">
        <f t="shared" si="6"/>
        <v>0</v>
      </c>
      <c r="V45" s="156">
        <f t="shared" si="7"/>
        <v>1182.0148095909733</v>
      </c>
      <c r="W45" s="15"/>
      <c r="X45" s="164"/>
      <c r="Y45" s="113">
        <v>21</v>
      </c>
      <c r="Z45" s="143">
        <f>'[1]Report_Daily Hrly Load Sheet '!X44</f>
        <v>435.39166666666665</v>
      </c>
      <c r="AA45" s="143">
        <f>'[1]Report_Daily Hrly Load Sheet '!X20</f>
        <v>29.25</v>
      </c>
      <c r="AB45" s="143">
        <f>'[1]Form-7_Daily Hrly Load Sheet'!X7</f>
        <v>30.5</v>
      </c>
      <c r="AC45" s="144">
        <f t="shared" si="8"/>
        <v>495.14166666666665</v>
      </c>
      <c r="AD45" s="144">
        <f>AP96</f>
        <v>1182.5</v>
      </c>
      <c r="AE45" s="157">
        <f>MAX(AO93:AO96)</f>
        <v>1208</v>
      </c>
      <c r="AF45" s="157">
        <f>MIN(AO93:AO96)</f>
        <v>1156</v>
      </c>
      <c r="AG45" s="158">
        <f t="shared" si="9"/>
        <v>1182.5</v>
      </c>
      <c r="AH45" s="158">
        <f t="shared" si="10"/>
        <v>1182.5</v>
      </c>
      <c r="AI45" s="158">
        <f t="shared" si="11"/>
        <v>1182.0148095909733</v>
      </c>
      <c r="AJ45" s="165">
        <f>'[1]Report_Daily Hrly Load Sheet '!$X$86</f>
        <v>0</v>
      </c>
      <c r="AK45" s="160">
        <v>33</v>
      </c>
      <c r="AL45" s="80" t="s">
        <v>110</v>
      </c>
      <c r="AM45" s="72">
        <f>IF([1]Report_Actual_RTD!C37="","",[1]Report_Actual_RTD!C37)</f>
        <v>50.02</v>
      </c>
      <c r="AN45" s="73"/>
      <c r="AO45" s="71">
        <f>[1]Report_Actual_RTD!E37</f>
        <v>1556</v>
      </c>
      <c r="AP45" s="74"/>
      <c r="AV45" s="161">
        <f t="shared" si="12"/>
        <v>29.25</v>
      </c>
      <c r="AW45" s="150">
        <v>21</v>
      </c>
    </row>
    <row r="46" spans="1:49" ht="18" customHeight="1">
      <c r="A46" s="151">
        <v>22</v>
      </c>
      <c r="B46" s="152">
        <f t="shared" si="13"/>
        <v>439.53600716860393</v>
      </c>
      <c r="C46" s="152">
        <f t="shared" si="4"/>
        <v>44.156305506216697</v>
      </c>
      <c r="D46" s="152">
        <f t="shared" si="14"/>
        <v>29.836280949974732</v>
      </c>
      <c r="E46" s="152">
        <f>BU17</f>
        <v>11.5</v>
      </c>
      <c r="F46" s="152">
        <f>BU18</f>
        <v>77.75</v>
      </c>
      <c r="G46" s="152">
        <f>'[1]Form-7_Daily Hrly Load Sheet'!Y29</f>
        <v>106</v>
      </c>
      <c r="H46" s="152">
        <f t="shared" si="15"/>
        <v>708.77859362479535</v>
      </c>
      <c r="I46" s="153">
        <f t="shared" si="16"/>
        <v>379.27478501349174</v>
      </c>
      <c r="J46" s="153">
        <f t="shared" si="5"/>
        <v>1088.0533786382871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v>0</v>
      </c>
      <c r="Q46" s="154">
        <v>0</v>
      </c>
      <c r="R46" s="153">
        <f>'[1]Report_PSPR NRPC  (SLDC)'!E48</f>
        <v>0</v>
      </c>
      <c r="S46" s="154">
        <v>0</v>
      </c>
      <c r="T46" s="153">
        <f t="shared" si="17"/>
        <v>0</v>
      </c>
      <c r="U46" s="155">
        <f t="shared" si="6"/>
        <v>0</v>
      </c>
      <c r="V46" s="156">
        <f t="shared" si="7"/>
        <v>1088.0533786382871</v>
      </c>
      <c r="W46" s="15"/>
      <c r="X46" s="164"/>
      <c r="Y46" s="113">
        <v>22</v>
      </c>
      <c r="Z46" s="143">
        <f>'[1]Report_Daily Hrly Load Sheet '!Y44</f>
        <v>450.39166666666665</v>
      </c>
      <c r="AA46" s="143">
        <f>'[1]Report_Daily Hrly Load Sheet '!Y20</f>
        <v>44</v>
      </c>
      <c r="AB46" s="143">
        <f>'[1]Form-7_Daily Hrly Load Sheet'!Y7</f>
        <v>30</v>
      </c>
      <c r="AC46" s="144">
        <f t="shared" si="8"/>
        <v>524.39166666666665</v>
      </c>
      <c r="AD46" s="144">
        <f>AP100</f>
        <v>1088.5</v>
      </c>
      <c r="AE46" s="157">
        <f>MAX(AO97:AO100)</f>
        <v>1125</v>
      </c>
      <c r="AF46" s="157">
        <f>MIN(AO97:AO100)</f>
        <v>1063</v>
      </c>
      <c r="AG46" s="158">
        <f t="shared" si="9"/>
        <v>1088.5</v>
      </c>
      <c r="AH46" s="158">
        <f t="shared" si="10"/>
        <v>1088.5</v>
      </c>
      <c r="AI46" s="158">
        <f t="shared" si="11"/>
        <v>1088.0533786382871</v>
      </c>
      <c r="AJ46" s="165">
        <f>'[1]Report_Daily Hrly Load Sheet '!$Y$86</f>
        <v>0</v>
      </c>
      <c r="AK46" s="160">
        <v>34</v>
      </c>
      <c r="AL46" s="80" t="s">
        <v>111</v>
      </c>
      <c r="AM46" s="81">
        <f>IF([1]Report_Actual_RTD!C38="","",[1]Report_Actual_RTD!C38)</f>
        <v>50.05</v>
      </c>
      <c r="AN46" s="82"/>
      <c r="AO46" s="71">
        <f>[1]Report_Actual_RTD!E38</f>
        <v>1548</v>
      </c>
      <c r="AP46" s="83"/>
      <c r="AV46" s="161">
        <f t="shared" si="12"/>
        <v>44</v>
      </c>
      <c r="AW46" s="150">
        <v>22</v>
      </c>
    </row>
    <row r="47" spans="1:49" ht="18" customHeight="1">
      <c r="A47" s="151">
        <v>23</v>
      </c>
      <c r="B47" s="152">
        <f t="shared" si="13"/>
        <v>468.08100291604228</v>
      </c>
      <c r="C47" s="152">
        <f t="shared" si="4"/>
        <v>44.156305506216697</v>
      </c>
      <c r="D47" s="152">
        <f t="shared" si="14"/>
        <v>39.781707933299643</v>
      </c>
      <c r="E47" s="152">
        <f>BV17</f>
        <v>22</v>
      </c>
      <c r="F47" s="152">
        <f>BV18</f>
        <v>28.25</v>
      </c>
      <c r="G47" s="152">
        <f>'[1]Form-7_Daily Hrly Load Sheet'!Z29</f>
        <v>105.5</v>
      </c>
      <c r="H47" s="152">
        <f t="shared" si="15"/>
        <v>707.76901635555862</v>
      </c>
      <c r="I47" s="153">
        <f t="shared" si="16"/>
        <v>307.31431484074869</v>
      </c>
      <c r="J47" s="153">
        <f t="shared" si="5"/>
        <v>1015.0833311963073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v>0</v>
      </c>
      <c r="Q47" s="154">
        <v>0</v>
      </c>
      <c r="R47" s="153">
        <f>'[1]Report_PSPR NRPC  (SLDC)'!E49</f>
        <v>0</v>
      </c>
      <c r="S47" s="154">
        <v>0</v>
      </c>
      <c r="T47" s="153">
        <f t="shared" si="17"/>
        <v>0</v>
      </c>
      <c r="U47" s="155">
        <f t="shared" si="6"/>
        <v>0</v>
      </c>
      <c r="V47" s="156">
        <f t="shared" si="7"/>
        <v>1015.0833311963073</v>
      </c>
      <c r="W47" s="15"/>
      <c r="X47" s="22"/>
      <c r="Y47" s="113">
        <v>23</v>
      </c>
      <c r="Z47" s="143">
        <f>'[1]Report_Daily Hrly Load Sheet '!Z44</f>
        <v>479.64166666666665</v>
      </c>
      <c r="AA47" s="143">
        <f>'[1]Report_Daily Hrly Load Sheet '!Z20</f>
        <v>44</v>
      </c>
      <c r="AB47" s="143">
        <f>'[1]Form-7_Daily Hrly Load Sheet'!Z7</f>
        <v>40</v>
      </c>
      <c r="AC47" s="144">
        <f t="shared" si="8"/>
        <v>563.64166666666665</v>
      </c>
      <c r="AD47" s="144">
        <f>AP104</f>
        <v>1015.5</v>
      </c>
      <c r="AE47" s="157">
        <f>MAX(AO101:AO104)</f>
        <v>1041</v>
      </c>
      <c r="AF47" s="157">
        <f>MIN(AO101:AO104)</f>
        <v>982</v>
      </c>
      <c r="AG47" s="158">
        <f t="shared" si="9"/>
        <v>1015.5</v>
      </c>
      <c r="AH47" s="158">
        <f t="shared" si="10"/>
        <v>1015.5</v>
      </c>
      <c r="AI47" s="158">
        <f t="shared" si="11"/>
        <v>1015.0833311963073</v>
      </c>
      <c r="AJ47" s="165">
        <f>'[1]Report_Daily Hrly Load Sheet '!$Z$86</f>
        <v>0</v>
      </c>
      <c r="AK47" s="160">
        <v>35</v>
      </c>
      <c r="AL47" s="80" t="s">
        <v>112</v>
      </c>
      <c r="AM47" s="81">
        <f>IF([1]Report_Actual_RTD!C39="","",[1]Report_Actual_RTD!C39)</f>
        <v>50.05</v>
      </c>
      <c r="AN47" s="95"/>
      <c r="AO47" s="71">
        <f>[1]Report_Actual_RTD!E39</f>
        <v>1517</v>
      </c>
      <c r="AP47" s="83"/>
      <c r="AV47" s="161">
        <f t="shared" si="12"/>
        <v>44</v>
      </c>
      <c r="AW47" s="150">
        <v>23</v>
      </c>
    </row>
    <row r="48" spans="1:49" ht="18" customHeight="1">
      <c r="A48" s="151">
        <v>24</v>
      </c>
      <c r="B48" s="152">
        <f t="shared" si="13"/>
        <v>509.80061208537529</v>
      </c>
      <c r="C48" s="152">
        <f t="shared" si="4"/>
        <v>44.156305506216697</v>
      </c>
      <c r="D48" s="152">
        <f>IF(AB48=0,0,AB48/$AB$50*$AB$12)</f>
        <v>89.508842849924207</v>
      </c>
      <c r="E48" s="152">
        <f>BW17</f>
        <v>22</v>
      </c>
      <c r="F48" s="152">
        <f>BW18</f>
        <v>0</v>
      </c>
      <c r="G48" s="152">
        <f>'[1]Form-7_Daily Hrly Load Sheet'!AA29</f>
        <v>104</v>
      </c>
      <c r="H48" s="152">
        <f t="shared" si="15"/>
        <v>769.46576044151618</v>
      </c>
      <c r="I48" s="153">
        <f t="shared" si="16"/>
        <v>182.53423955848382</v>
      </c>
      <c r="J48" s="153">
        <f t="shared" si="5"/>
        <v>952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v>0</v>
      </c>
      <c r="Q48" s="154">
        <v>0</v>
      </c>
      <c r="R48" s="153">
        <f>'[1]Report_PSPR NRPC  (SLDC)'!E50</f>
        <v>0</v>
      </c>
      <c r="S48" s="154">
        <v>0</v>
      </c>
      <c r="T48" s="153">
        <f t="shared" si="17"/>
        <v>0</v>
      </c>
      <c r="U48" s="155">
        <f t="shared" si="6"/>
        <v>0</v>
      </c>
      <c r="V48" s="156">
        <f t="shared" si="7"/>
        <v>952</v>
      </c>
      <c r="W48" s="15"/>
      <c r="X48" s="164"/>
      <c r="Y48" s="113">
        <v>24</v>
      </c>
      <c r="Z48" s="143">
        <f>'[1]Report_Daily Hrly Load Sheet '!AA44</f>
        <v>522.39166666666665</v>
      </c>
      <c r="AA48" s="143">
        <f>'[1]Report_Daily Hrly Load Sheet '!AA20</f>
        <v>44</v>
      </c>
      <c r="AB48" s="143">
        <f>'[1]Form-7_Daily Hrly Load Sheet'!AA7</f>
        <v>90</v>
      </c>
      <c r="AC48" s="144">
        <f t="shared" si="8"/>
        <v>656.39166666666665</v>
      </c>
      <c r="AD48" s="144">
        <f>AP108</f>
        <v>958.75</v>
      </c>
      <c r="AE48" s="157">
        <f>MAX(AO105:AO108)</f>
        <v>965</v>
      </c>
      <c r="AF48" s="157">
        <f>MIN(AO106:AO109)</f>
        <v>952</v>
      </c>
      <c r="AG48" s="158">
        <f t="shared" si="9"/>
        <v>952</v>
      </c>
      <c r="AH48" s="158">
        <f t="shared" si="10"/>
        <v>952</v>
      </c>
      <c r="AI48" s="158">
        <f t="shared" si="11"/>
        <v>952</v>
      </c>
      <c r="AJ48" s="165">
        <f>'[1]Report_Daily Hrly Load Sheet '!$AA$86</f>
        <v>0</v>
      </c>
      <c r="AK48" s="160">
        <v>36</v>
      </c>
      <c r="AL48" s="80" t="s">
        <v>113</v>
      </c>
      <c r="AM48" s="81">
        <f>IF([1]Report_Actual_RTD!C40="","",[1]Report_Actual_RTD!C40)</f>
        <v>50.01</v>
      </c>
      <c r="AN48" s="111">
        <f t="shared" ref="AN48" si="28">IF(SUM(AM45:AM48)&gt;0,AVERAGE(AM45:AM48),"")</f>
        <v>50.032499999999999</v>
      </c>
      <c r="AO48" s="71">
        <f>[1]Report_Actual_RTD!E40</f>
        <v>1524</v>
      </c>
      <c r="AP48" s="83">
        <f t="shared" ref="AP48" si="29">IF(SUM(AO45:AO48)&gt;0,AVERAGE(AO45:AO48),0)</f>
        <v>1536.25</v>
      </c>
      <c r="AV48" s="161">
        <f t="shared" si="12"/>
        <v>44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50.01</v>
      </c>
      <c r="AN49" s="73"/>
      <c r="AO49" s="71">
        <f>[1]Report_Actual_RTD!E41</f>
        <v>1507</v>
      </c>
      <c r="AP49" s="74"/>
    </row>
    <row r="50" spans="1:42" ht="48" thickBot="1">
      <c r="A50" s="196" t="s">
        <v>115</v>
      </c>
      <c r="B50" s="197">
        <f t="shared" ref="B50:V50" si="30">SUM(B25:B48)</f>
        <v>10240.749</v>
      </c>
      <c r="C50" s="197">
        <f t="shared" si="30"/>
        <v>565</v>
      </c>
      <c r="D50" s="197">
        <f t="shared" si="30"/>
        <v>984.09999999999991</v>
      </c>
      <c r="E50" s="197">
        <f t="shared" si="30"/>
        <v>494</v>
      </c>
      <c r="F50" s="197">
        <f t="shared" si="30"/>
        <v>377.5</v>
      </c>
      <c r="G50" s="197">
        <f t="shared" si="30"/>
        <v>1486.5</v>
      </c>
      <c r="H50" s="197">
        <f t="shared" si="30"/>
        <v>14147.849</v>
      </c>
      <c r="I50" s="198">
        <f t="shared" si="30"/>
        <v>15087.432516861136</v>
      </c>
      <c r="J50" s="199">
        <f t="shared" si="30"/>
        <v>29235.281516861134</v>
      </c>
      <c r="K50" s="200">
        <f t="shared" si="30"/>
        <v>0</v>
      </c>
      <c r="L50" s="200">
        <f t="shared" si="30"/>
        <v>0</v>
      </c>
      <c r="M50" s="200">
        <f t="shared" si="30"/>
        <v>0</v>
      </c>
      <c r="N50" s="200">
        <f t="shared" si="30"/>
        <v>0</v>
      </c>
      <c r="O50" s="200">
        <f t="shared" si="30"/>
        <v>0</v>
      </c>
      <c r="P50" s="200">
        <f t="shared" si="30"/>
        <v>0</v>
      </c>
      <c r="Q50" s="200">
        <f t="shared" si="30"/>
        <v>0</v>
      </c>
      <c r="R50" s="200">
        <f t="shared" si="30"/>
        <v>375</v>
      </c>
      <c r="S50" s="200">
        <f t="shared" si="30"/>
        <v>0</v>
      </c>
      <c r="T50" s="200">
        <f t="shared" si="30"/>
        <v>375</v>
      </c>
      <c r="U50" s="200">
        <f>SUM(U25:U48)</f>
        <v>0.375</v>
      </c>
      <c r="V50" s="201">
        <f t="shared" si="30"/>
        <v>29610.281516861134</v>
      </c>
      <c r="W50" s="15"/>
      <c r="X50" s="15"/>
      <c r="Y50" s="202" t="s">
        <v>53</v>
      </c>
      <c r="Z50" s="203">
        <f>SUM(Z25:Z48)</f>
        <v>10493.674999999999</v>
      </c>
      <c r="AA50" s="203">
        <f>SUM(AA25:AA49)</f>
        <v>563</v>
      </c>
      <c r="AB50" s="203">
        <f>SUM(AB25:AB49)</f>
        <v>989.5</v>
      </c>
      <c r="AC50" s="204">
        <f>SUM(AC25:AC49)</f>
        <v>12046.174999999999</v>
      </c>
      <c r="AD50" s="204">
        <f>SUM(AD25:AD49)</f>
        <v>29234.25</v>
      </c>
      <c r="AE50" s="165"/>
      <c r="AF50" s="165"/>
      <c r="AG50" s="205">
        <f>SUM(AG25:AG49)</f>
        <v>29246.25</v>
      </c>
      <c r="AH50" s="205">
        <f>SUM(AH25:AH49)</f>
        <v>29246.25</v>
      </c>
      <c r="AI50" s="205">
        <f>SUM(AI25:AI49)</f>
        <v>29235.281516861134</v>
      </c>
      <c r="AJ50" s="206">
        <f>SUM(AJ25:AJ49)</f>
        <v>375</v>
      </c>
      <c r="AK50" s="93">
        <v>38</v>
      </c>
      <c r="AL50" s="94" t="s">
        <v>116</v>
      </c>
      <c r="AM50" s="81">
        <f>IF([1]Report_Actual_RTD!C42="","",[1]Report_Actual_RTD!C42)</f>
        <v>49.99</v>
      </c>
      <c r="AN50" s="82"/>
      <c r="AO50" s="71">
        <f>[1]Report_Actual_RTD!E42</f>
        <v>1512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49.99</v>
      </c>
      <c r="AN51" s="95"/>
      <c r="AO51" s="71">
        <f>[1]Report_Actual_RTD!E43</f>
        <v>1511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50.02</v>
      </c>
      <c r="AN52" s="111">
        <f t="shared" ref="AN52" si="31">IF(SUM(AM49:AM52)&gt;0,AVERAGE(AM49:AM52),"")</f>
        <v>50.002500000000005</v>
      </c>
      <c r="AO52" s="71">
        <f>[1]Report_Actual_RTD!E44</f>
        <v>1510</v>
      </c>
      <c r="AP52" s="83">
        <f t="shared" ref="AP52" si="32">IF(SUM(AO49:AO52)&gt;0,AVERAGE(AO49:AO52),0)</f>
        <v>1510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49.992708333333319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50.03</v>
      </c>
      <c r="AN53" s="73"/>
      <c r="AO53" s="71">
        <f>[1]Report_Actual_RTD!E45</f>
        <v>1486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1562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50.05</v>
      </c>
      <c r="AN54" s="82"/>
      <c r="AO54" s="71">
        <f>[1]Report_Actual_RTD!E46</f>
        <v>1462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1562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1562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49.98</v>
      </c>
      <c r="AN55" s="95"/>
      <c r="AO55" s="71">
        <f>[1]Report_Actual_RTD!E47</f>
        <v>1454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952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952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50.02</v>
      </c>
      <c r="AN56" s="111">
        <f t="shared" ref="AN56" si="33">IF(SUM(AM53:AM56)&gt;0,AVERAGE(AM53:AM56),"")</f>
        <v>50.02</v>
      </c>
      <c r="AO56" s="71">
        <f>[1]Report_Actual_RTD!E48</f>
        <v>1462</v>
      </c>
      <c r="AP56" s="83">
        <f t="shared" ref="AP56" si="34">IF(SUM(AO53:AO56)&gt;0,AVERAGE(AO53:AO56),0)</f>
        <v>1466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10240.749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31.065000000000001</v>
      </c>
      <c r="U57" s="253">
        <f>M57-T57</f>
        <v>10209.683999999999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50.03</v>
      </c>
      <c r="AN57" s="73"/>
      <c r="AO57" s="71">
        <f>[1]Report_Actual_RTD!E49</f>
        <v>1389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984.09999999999991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19.7</v>
      </c>
      <c r="U58" s="253">
        <f>M58-T58</f>
        <v>964.39999999999986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50.01</v>
      </c>
      <c r="AN58" s="82"/>
      <c r="AO58" s="71">
        <f>[1]Report_Actual_RTD!E50</f>
        <v>1350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565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1.083</v>
      </c>
      <c r="U59" s="253">
        <f>M59-T59</f>
        <v>563.91700000000003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50.03</v>
      </c>
      <c r="AN59" s="95"/>
      <c r="AO59" s="71">
        <f>[1]Report_Actual_RTD!E51</f>
        <v>1342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37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50.08</v>
      </c>
      <c r="AN60" s="111">
        <f t="shared" ref="AN60" si="35">IF(SUM(AM57:AM60)&gt;0,AVERAGE(AM57:AM60),"")</f>
        <v>50.037499999999994</v>
      </c>
      <c r="AO60" s="71">
        <f>[1]Report_Actual_RTD!E52</f>
        <v>1340</v>
      </c>
      <c r="AP60" s="83">
        <f t="shared" ref="AP60" si="36">IF(SUM(AO57:AO60)&gt;0,AVERAGE(AO57:AO60),0)</f>
        <v>1355.25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44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50.2</v>
      </c>
      <c r="AN61" s="73"/>
      <c r="AO61" s="71">
        <f>[1]Report_Actual_RTD!E53</f>
        <v>1311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2200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44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50.07</v>
      </c>
      <c r="AN62" s="82"/>
      <c r="AO62" s="71">
        <f>[1]Report_Actual_RTD!E54</f>
        <v>1289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50</v>
      </c>
      <c r="AN63" s="95"/>
      <c r="AO63" s="71">
        <f>[1]Report_Actual_RTD!E55</f>
        <v>1260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407.6577958704072</v>
      </c>
      <c r="L64" s="229"/>
      <c r="M64" s="261">
        <f>'[1]Report_Daily Hrly Load Sheet '!$BA$13</f>
        <v>400.13759171177298</v>
      </c>
      <c r="N64" s="261"/>
      <c r="O64" s="252"/>
      <c r="P64" s="262"/>
      <c r="Q64" s="262"/>
      <c r="R64" s="262"/>
      <c r="S64" s="262"/>
      <c r="T64" s="263">
        <f>'[1]Report_Daily Hrly Load Sheet '!$BF$13/100</f>
        <v>102.40749</v>
      </c>
      <c r="U64" s="264">
        <f>'[1]Report_Daily Hrly Load Sheet '!BH13/100</f>
        <v>102.09683999999999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50.02</v>
      </c>
      <c r="AN64" s="111">
        <f t="shared" ref="AN64" si="37">IF(SUM(AM61:AM64)&gt;0,AVERAGE(AM61:AM64),"")</f>
        <v>50.072500000000005</v>
      </c>
      <c r="AO64" s="71">
        <f>[1]Report_Actual_RTD!E56</f>
        <v>1242</v>
      </c>
      <c r="AP64" s="83">
        <f t="shared" ref="AP64" si="38">IF(SUM(AO61:AO64)&gt;0,AVERAGE(AO61:AO64),0)</f>
        <v>1275.5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70.873676012461061</v>
      </c>
      <c r="L65" s="229"/>
      <c r="M65" s="261">
        <f>'[1]Report_Daily Hrly Load Sheet '!BA14</f>
        <v>97.836487538940816</v>
      </c>
      <c r="N65" s="261"/>
      <c r="O65" s="252"/>
      <c r="P65" s="261"/>
      <c r="Q65" s="261"/>
      <c r="R65" s="261"/>
      <c r="S65" s="261"/>
      <c r="T65" s="230">
        <f>'[1]Report_Daily Hrly Load Sheet '!$BF$14/100</f>
        <v>24.728750000000002</v>
      </c>
      <c r="U65" s="252">
        <f>'[1]Report_Daily Hrly Load Sheet '!BH14/100</f>
        <v>24.455929999999999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50.02</v>
      </c>
      <c r="AN65" s="73"/>
      <c r="AO65" s="71">
        <f>[1]Report_Actual_RTD!E57</f>
        <v>1179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336.78411985794611</v>
      </c>
      <c r="L66" s="229"/>
      <c r="M66" s="261">
        <f>'[1]Report_Daily Hrly Load Sheet '!BA16</f>
        <v>302.30110417283214</v>
      </c>
      <c r="N66" s="261"/>
      <c r="O66" s="252"/>
      <c r="P66" s="261"/>
      <c r="Q66" s="261"/>
      <c r="R66" s="261"/>
      <c r="S66" s="261"/>
      <c r="T66" s="230">
        <f>'[1]Report_Daily Hrly Load Sheet '!$BF$16/100</f>
        <v>77.678740000000005</v>
      </c>
      <c r="U66" s="252">
        <f>'[1]Report_Daily Hrly Load Sheet '!BH16/100</f>
        <v>77.640909999999991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50.02</v>
      </c>
      <c r="AN66" s="82"/>
      <c r="AO66" s="71">
        <f>[1]Report_Actual_RTD!E58</f>
        <v>1161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50.03</v>
      </c>
      <c r="AN67" s="95"/>
      <c r="AO67" s="71">
        <f>[1]Report_Actual_RTD!E59</f>
        <v>1172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49.98</v>
      </c>
      <c r="AN68" s="111">
        <f t="shared" ref="AN68" si="39">IF(SUM(AM65:AM68)&gt;0,AVERAGE(AM65:AM68),"")</f>
        <v>50.012499999999996</v>
      </c>
      <c r="AO68" s="71">
        <f>[1]Report_Actual_RTD!E60</f>
        <v>1165</v>
      </c>
      <c r="AP68" s="83">
        <f t="shared" ref="AP68" si="40">IF(SUM(AO65:AO68)&gt;0,AVERAGE(AO65:AO68),0)</f>
        <v>1169.25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49.93</v>
      </c>
      <c r="AN69" s="73"/>
      <c r="AO69" s="71">
        <f>[1]Report_Actual_RTD!E61</f>
        <v>1168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49.86</v>
      </c>
      <c r="AN70" s="82"/>
      <c r="AO70" s="71">
        <f>[1]Report_Actual_RTD!E62</f>
        <v>1153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45396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49.97</v>
      </c>
      <c r="AN71" s="95"/>
      <c r="AO71" s="71">
        <f>[1]Report_Actual_RTD!E63</f>
        <v>1157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49.99</v>
      </c>
      <c r="AN72" s="288">
        <f>IF(SUM(AM69:AM72)&gt;0,AVERAGE(AM69:AM72),"")</f>
        <v>49.9375</v>
      </c>
      <c r="AO72" s="71">
        <f>[1]Report_Actual_RTD!E64</f>
        <v>1188</v>
      </c>
      <c r="AP72" s="83">
        <f>IF(SUM(AO69:AO72)&gt;0,AVERAGE(AO69:AO72),0)</f>
        <v>1166.5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50.01</v>
      </c>
      <c r="AN73" s="95"/>
      <c r="AO73" s="71">
        <f>[1]Report_Actual_RTD!E65</f>
        <v>1176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50.03</v>
      </c>
      <c r="AN74" s="95"/>
      <c r="AO74" s="71">
        <f>[1]Report_Actual_RTD!E66</f>
        <v>1165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50.04</v>
      </c>
      <c r="AN75" s="95"/>
      <c r="AO75" s="71">
        <f>[1]Report_Actual_RTD!E67</f>
        <v>1180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50.03</v>
      </c>
      <c r="AN76" s="288">
        <f>IF(SUM(AM73:AM76)&gt;0,AVERAGE(AM73:AM76),"")</f>
        <v>50.027499999999996</v>
      </c>
      <c r="AO76" s="71">
        <f>[1]Report_Actual_RTD!E68</f>
        <v>1185</v>
      </c>
      <c r="AP76" s="83">
        <f>IF(SUM(AO73:AO76)&gt;0,AVERAGE(AO73:AO76),0)</f>
        <v>1176.5</v>
      </c>
    </row>
    <row r="77" spans="1:153" s="313" customFormat="1" ht="84.75" customHeight="1">
      <c r="A77" s="304">
        <v>1</v>
      </c>
      <c r="B77" s="305" t="str">
        <f>'[1]Report-LoadShedding'!B8</f>
        <v>66kv Akkanwali ckt - 1 &amp; 2</v>
      </c>
      <c r="C77" s="306">
        <f>'[1]Report-LoadShedding'!C8</f>
        <v>50</v>
      </c>
      <c r="D77" s="306">
        <f>'[1]Report-LoadShedding'!D8</f>
        <v>0</v>
      </c>
      <c r="E77" s="307">
        <f>'[1]Report-LoadShedding'!E8</f>
        <v>50</v>
      </c>
      <c r="F77" s="308">
        <f>'[1]Report-LoadShedding'!F8</f>
        <v>11</v>
      </c>
      <c r="G77" s="308">
        <f>'[1]Report-LoadShedding'!G8</f>
        <v>0</v>
      </c>
      <c r="H77" s="308">
        <f>'[1]Report-LoadShedding'!H8</f>
        <v>18</v>
      </c>
      <c r="I77" s="308">
        <f>'[1]Report-LoadShedding'!I8</f>
        <v>30</v>
      </c>
      <c r="J77" s="307">
        <f>'[1]Report-LoadShedding'!J8</f>
        <v>7</v>
      </c>
      <c r="K77" s="307">
        <f>'[1]Report-LoadShedding'!K8</f>
        <v>30</v>
      </c>
      <c r="L77" s="309">
        <f>'[1]Report-LoadShedding'!L8</f>
        <v>3.75</v>
      </c>
      <c r="M77" s="310" t="str">
        <f>'[1]Report-LoadShedding'!M8</f>
        <v>plan shutdown</v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50.06</v>
      </c>
      <c r="AN77" s="95"/>
      <c r="AO77" s="71">
        <f>[1]Report_Actual_RTD!E69</f>
        <v>1185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50.01</v>
      </c>
      <c r="AN78" s="95"/>
      <c r="AO78" s="71">
        <f>[1]Report_Actual_RTD!E70</f>
        <v>1186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50</v>
      </c>
      <c r="AN79" s="95"/>
      <c r="AO79" s="71">
        <f>[1]Report_Actual_RTD!E71</f>
        <v>1182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49.98</v>
      </c>
      <c r="AN80" s="288">
        <f>IF(SUM(AM77:AM80)&gt;0,AVERAGE(AM77:AM80),"")</f>
        <v>50.012499999999996</v>
      </c>
      <c r="AO80" s="71">
        <f>[1]Report_Actual_RTD!E72</f>
        <v>1183</v>
      </c>
      <c r="AP80" s="83">
        <f>IF(SUM(AO77:AO80)&gt;0,AVERAGE(AO77:AO80),0)</f>
        <v>1184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50.02</v>
      </c>
      <c r="AN81" s="95"/>
      <c r="AO81" s="71">
        <f>[1]Report_Actual_RTD!E73</f>
        <v>1170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50.01</v>
      </c>
      <c r="AN82" s="95"/>
      <c r="AO82" s="71">
        <f>[1]Report_Actual_RTD!E74</f>
        <v>1161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50.02</v>
      </c>
      <c r="AN83" s="95"/>
      <c r="AO83" s="71">
        <f>[1]Report_Actual_RTD!E75</f>
        <v>1166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50.04</v>
      </c>
      <c r="AN84" s="288">
        <f>IF(SUM(AM81:AM84)&gt;0,AVERAGE(AM81:AM84),"")</f>
        <v>50.022500000000001</v>
      </c>
      <c r="AO84" s="71">
        <f>[1]Report_Actual_RTD!E76</f>
        <v>1148</v>
      </c>
      <c r="AP84" s="83">
        <f>IF(SUM(AO81:AO84)&gt;0,AVERAGE(AO81:AO84),0)</f>
        <v>1161.25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50.09</v>
      </c>
      <c r="AN85" s="95"/>
      <c r="AO85" s="71">
        <f>[1]Report_Actual_RTD!E77</f>
        <v>1153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50.04</v>
      </c>
      <c r="AN86" s="95"/>
      <c r="AO86" s="71">
        <f>[1]Report_Actual_RTD!E78</f>
        <v>1160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50.01</v>
      </c>
      <c r="AN87" s="95"/>
      <c r="AO87" s="71">
        <f>[1]Report_Actual_RTD!E79</f>
        <v>1176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49.97</v>
      </c>
      <c r="AN88" s="288">
        <f>IF(SUM(AM85:AM88)&gt;0,AVERAGE(AM85:AM88),"")</f>
        <v>50.027499999999996</v>
      </c>
      <c r="AO88" s="71">
        <f>[1]Report_Actual_RTD!E80</f>
        <v>1188</v>
      </c>
      <c r="AP88" s="83">
        <f>IF(SUM(AO85:AO88)&gt;0,AVERAGE(AO85:AO88),0)</f>
        <v>1169.25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49.93</v>
      </c>
      <c r="AN89" s="95"/>
      <c r="AO89" s="71">
        <f>[1]Report_Actual_RTD!E81</f>
        <v>1223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49.93</v>
      </c>
      <c r="AN90" s="95"/>
      <c r="AO90" s="71">
        <f>[1]Report_Actual_RTD!E82</f>
        <v>1237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49.98</v>
      </c>
      <c r="AN91" s="95"/>
      <c r="AO91" s="71">
        <f>[1]Report_Actual_RTD!E83</f>
        <v>1230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49.98</v>
      </c>
      <c r="AN92" s="288">
        <f>IF(SUM(AM89:AM92)&gt;0,AVERAGE(AM89:AM92),"")</f>
        <v>49.954999999999998</v>
      </c>
      <c r="AO92" s="71">
        <f>[1]Report_Actual_RTD!E84</f>
        <v>1232</v>
      </c>
      <c r="AP92" s="83">
        <f>IF(SUM(AO89:AO92)&gt;0,AVERAGE(AO89:AO92),0)</f>
        <v>1230.5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49.96</v>
      </c>
      <c r="AN93" s="95"/>
      <c r="AO93" s="71">
        <f>[1]Report_Actual_RTD!E85</f>
        <v>1208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49.92</v>
      </c>
      <c r="AN94" s="95"/>
      <c r="AO94" s="71">
        <f>[1]Report_Actual_RTD!E86</f>
        <v>1194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49.9</v>
      </c>
      <c r="AN95" s="95"/>
      <c r="AO95" s="71">
        <f>[1]Report_Actual_RTD!E87</f>
        <v>1172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49.98</v>
      </c>
      <c r="AN96" s="288">
        <f>IF(SUM(AM93:AM96)&gt;0,AVERAGE(AM93:AM96),"")</f>
        <v>49.94</v>
      </c>
      <c r="AO96" s="71">
        <f>[1]Report_Actual_RTD!E88</f>
        <v>1156</v>
      </c>
      <c r="AP96" s="83">
        <f>IF(SUM(AO93:AO96)&gt;0,AVERAGE(AO93:AO96),)</f>
        <v>1182.5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49.96</v>
      </c>
      <c r="AN97" s="95"/>
      <c r="AO97" s="71">
        <f>[1]Report_Actual_RTD!E89</f>
        <v>1125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49.94</v>
      </c>
      <c r="AN98" s="95"/>
      <c r="AO98" s="71">
        <f>[1]Report_Actual_RTD!E90</f>
        <v>1098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49.93</v>
      </c>
      <c r="AN99" s="95"/>
      <c r="AO99" s="71">
        <f>[1]Report_Actual_RTD!E91</f>
        <v>1068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49.97</v>
      </c>
      <c r="AN100" s="111">
        <f t="shared" ref="AN100" si="41">IF(SUM(AM97:AM100)&gt;0,AVERAGE(AM97:AM100),"")</f>
        <v>49.95</v>
      </c>
      <c r="AO100" s="71">
        <f>[1]Report_Actual_RTD!E92</f>
        <v>1063</v>
      </c>
      <c r="AP100" s="83">
        <f t="shared" ref="AP100" si="42">IF(SUM(AO97:AO100)&gt;0,AVERAGE(AO97:AO100),0)</f>
        <v>1088.5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49.91</v>
      </c>
      <c r="AN101" s="73"/>
      <c r="AO101" s="71">
        <f>[1]Report_Actual_RTD!E93</f>
        <v>1041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49.9</v>
      </c>
      <c r="AN102" s="82"/>
      <c r="AO102" s="71">
        <f>[1]Report_Actual_RTD!E94</f>
        <v>1032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49.9</v>
      </c>
      <c r="AN103" s="95"/>
      <c r="AO103" s="71">
        <f>[1]Report_Actual_RTD!E95</f>
        <v>1007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49.9</v>
      </c>
      <c r="AN104" s="111">
        <f t="shared" ref="AN104" si="43">IF(SUM(AM101:AM104)&gt;0,AVERAGE(AM101:AM104),"")</f>
        <v>49.902500000000003</v>
      </c>
      <c r="AO104" s="71">
        <f>[1]Report_Actual_RTD!E96</f>
        <v>982</v>
      </c>
      <c r="AP104" s="83">
        <f t="shared" ref="AP104" si="44">IF(SUM(AO101:AO104)&gt;0,AVERAGE(AO101:AO104),0)</f>
        <v>1015.5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49.9</v>
      </c>
      <c r="AN105" s="73"/>
      <c r="AO105" s="71">
        <f>[1]Report_Actual_RTD!E97</f>
        <v>965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49.98</v>
      </c>
      <c r="AN106" s="82"/>
      <c r="AO106" s="71">
        <f>[1]Report_Actual_RTD!E98</f>
        <v>965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49.97</v>
      </c>
      <c r="AN107" s="95"/>
      <c r="AO107" s="71">
        <f>[1]Report_Actual_RTD!E99</f>
        <v>952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49.99</v>
      </c>
      <c r="AN108" s="111">
        <f t="shared" ref="AN108" si="45">IF(SUM(AM105:AM108)&gt;0,AVERAGE(AM105:AM108),"")</f>
        <v>49.96</v>
      </c>
      <c r="AO108" s="71">
        <f>[1]Report_Actual_RTD!E100</f>
        <v>953</v>
      </c>
      <c r="AP108" s="83">
        <f t="shared" ref="AP108" si="46">IF(SUM(AO105:AO108)&gt;0,AVERAGE(AO105:AO108),0)</f>
        <v>958.75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49.992708333333319</v>
      </c>
      <c r="AN109" s="324">
        <f>AVERAGE(AN13:AN108)</f>
        <v>49.992708333333347</v>
      </c>
      <c r="AO109" s="325">
        <f>SUM(AO13:AO108)/4</f>
        <v>29234.25</v>
      </c>
      <c r="AP109" s="326">
        <f>SUM(AP13:AP108)</f>
        <v>29234.25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1562</v>
      </c>
      <c r="AN110" s="327"/>
      <c r="AO110" s="327" t="s">
        <v>215</v>
      </c>
      <c r="AP110" s="329">
        <f>MAX(AP13:AP108)</f>
        <v>1543.25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952</v>
      </c>
      <c r="AN111" s="327"/>
      <c r="AO111" s="327" t="s">
        <v>217</v>
      </c>
      <c r="AP111" s="329">
        <f>MIN(AP13:AP108)</f>
        <v>958.75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2024-04-14T22:20:20Z</dcterms:created>
  <dcterms:modified xsi:type="dcterms:W3CDTF">2024-04-14T22:20:38Z</dcterms:modified>
</cp:coreProperties>
</file>