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6092022\"/>
    </mc:Choice>
  </mc:AlternateContent>
  <xr:revisionPtr revIDLastSave="0" documentId="8_{A7B36FA8-255F-4D4A-8A94-A3867D0CFEFE}" xr6:coauthVersionLast="36" xr6:coauthVersionMax="36" xr10:uidLastSave="{00000000-0000-0000-0000-000000000000}"/>
  <bookViews>
    <workbookView xWindow="0" yWindow="0" windowWidth="28800" windowHeight="11625" xr2:uid="{4D99A19B-31F1-4B74-A880-1E244E68916C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O101" i="1"/>
  <c r="AP104" i="1" s="1"/>
  <c r="AD47" i="1" s="1"/>
  <c r="AM101" i="1"/>
  <c r="AN104" i="1" s="1"/>
  <c r="AO100" i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O85" i="1"/>
  <c r="AP88" i="1" s="1"/>
  <c r="AD43" i="1" s="1"/>
  <c r="AM85" i="1"/>
  <c r="AN88" i="1" s="1"/>
  <c r="AO84" i="1"/>
  <c r="AM84" i="1"/>
  <c r="AO83" i="1"/>
  <c r="AM83" i="1"/>
  <c r="AO82" i="1"/>
  <c r="AM82" i="1"/>
  <c r="AO81" i="1"/>
  <c r="AP84" i="1" s="1"/>
  <c r="AD42" i="1" s="1"/>
  <c r="AM81" i="1"/>
  <c r="AN84" i="1" s="1"/>
  <c r="AO80" i="1"/>
  <c r="AF41" i="1" s="1"/>
  <c r="AM80" i="1"/>
  <c r="AO79" i="1"/>
  <c r="AM79" i="1"/>
  <c r="AO78" i="1"/>
  <c r="AM78" i="1"/>
  <c r="AO77" i="1"/>
  <c r="AP80" i="1" s="1"/>
  <c r="AD41" i="1" s="1"/>
  <c r="AM77" i="1"/>
  <c r="AN80" i="1" s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AO70" i="1"/>
  <c r="AM70" i="1"/>
  <c r="AO69" i="1"/>
  <c r="AP72" i="1" s="1"/>
  <c r="AD39" i="1" s="1"/>
  <c r="AM69" i="1"/>
  <c r="AN72" i="1" s="1"/>
  <c r="AO68" i="1"/>
  <c r="AM68" i="1"/>
  <c r="K68" i="1"/>
  <c r="AO67" i="1"/>
  <c r="AM67" i="1"/>
  <c r="AO66" i="1"/>
  <c r="AP68" i="1" s="1"/>
  <c r="AD38" i="1" s="1"/>
  <c r="AM66" i="1"/>
  <c r="AN68" i="1" s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F37" i="1" s="1"/>
  <c r="AO62" i="1"/>
  <c r="AP65" i="1" s="1"/>
  <c r="AD37" i="1" s="1"/>
  <c r="AM62" i="1"/>
  <c r="M62" i="1"/>
  <c r="AO61" i="1"/>
  <c r="AM61" i="1"/>
  <c r="AN65" i="1" s="1"/>
  <c r="M61" i="1"/>
  <c r="AP60" i="1"/>
  <c r="AD36" i="1" s="1"/>
  <c r="AO60" i="1"/>
  <c r="AM60" i="1"/>
  <c r="M60" i="1"/>
  <c r="AO59" i="1"/>
  <c r="AM59" i="1"/>
  <c r="T59" i="1"/>
  <c r="AO58" i="1"/>
  <c r="AM58" i="1"/>
  <c r="T58" i="1"/>
  <c r="AO57" i="1"/>
  <c r="AM57" i="1"/>
  <c r="AN60" i="1" s="1"/>
  <c r="T57" i="1"/>
  <c r="AO56" i="1"/>
  <c r="AN56" i="1"/>
  <c r="AM56" i="1"/>
  <c r="AO55" i="1"/>
  <c r="AM55" i="1"/>
  <c r="AO54" i="1"/>
  <c r="AP56" i="1" s="1"/>
  <c r="AD35" i="1" s="1"/>
  <c r="AM54" i="1"/>
  <c r="AO53" i="1"/>
  <c r="AM53" i="1"/>
  <c r="M53" i="1"/>
  <c r="AO52" i="1"/>
  <c r="AN52" i="1"/>
  <c r="AM52" i="1"/>
  <c r="AO51" i="1"/>
  <c r="AP52" i="1" s="1"/>
  <c r="AD34" i="1" s="1"/>
  <c r="AM51" i="1"/>
  <c r="AO50" i="1"/>
  <c r="AM50" i="1"/>
  <c r="S50" i="1"/>
  <c r="R50" i="1"/>
  <c r="Q50" i="1"/>
  <c r="O50" i="1"/>
  <c r="N50" i="1"/>
  <c r="M50" i="1"/>
  <c r="L50" i="1"/>
  <c r="K50" i="1"/>
  <c r="AO49" i="1"/>
  <c r="AM49" i="1"/>
  <c r="AV48" i="1"/>
  <c r="AO48" i="1"/>
  <c r="AM48" i="1"/>
  <c r="AJ48" i="1"/>
  <c r="AE48" i="1"/>
  <c r="AC48" i="1"/>
  <c r="AB48" i="1"/>
  <c r="AA48" i="1"/>
  <c r="Z48" i="1"/>
  <c r="T48" i="1"/>
  <c r="U48" i="1" s="1"/>
  <c r="P48" i="1"/>
  <c r="G48" i="1"/>
  <c r="AV47" i="1"/>
  <c r="AO47" i="1"/>
  <c r="AM47" i="1"/>
  <c r="AJ47" i="1"/>
  <c r="AF47" i="1"/>
  <c r="AE47" i="1"/>
  <c r="AB47" i="1"/>
  <c r="AA47" i="1"/>
  <c r="Z47" i="1"/>
  <c r="AC47" i="1" s="1"/>
  <c r="U47" i="1"/>
  <c r="T47" i="1"/>
  <c r="P47" i="1"/>
  <c r="G47" i="1"/>
  <c r="E47" i="1"/>
  <c r="AO46" i="1"/>
  <c r="AM46" i="1"/>
  <c r="AJ46" i="1"/>
  <c r="AF46" i="1"/>
  <c r="AE46" i="1"/>
  <c r="AB46" i="1"/>
  <c r="AA46" i="1"/>
  <c r="AV46" i="1" s="1"/>
  <c r="Z46" i="1"/>
  <c r="T46" i="1"/>
  <c r="U46" i="1" s="1"/>
  <c r="P46" i="1"/>
  <c r="G46" i="1"/>
  <c r="AO45" i="1"/>
  <c r="AE33" i="1" s="1"/>
  <c r="AM45" i="1"/>
  <c r="AN48" i="1" s="1"/>
  <c r="AJ45" i="1"/>
  <c r="AC45" i="1"/>
  <c r="AB45" i="1"/>
  <c r="AA45" i="1"/>
  <c r="AV45" i="1" s="1"/>
  <c r="Z45" i="1"/>
  <c r="P45" i="1"/>
  <c r="T45" i="1" s="1"/>
  <c r="U45" i="1" s="1"/>
  <c r="G45" i="1"/>
  <c r="AO44" i="1"/>
  <c r="AM44" i="1"/>
  <c r="AJ44" i="1"/>
  <c r="AF44" i="1"/>
  <c r="AE44" i="1"/>
  <c r="AB44" i="1"/>
  <c r="AA44" i="1"/>
  <c r="AV44" i="1" s="1"/>
  <c r="Z44" i="1"/>
  <c r="T44" i="1"/>
  <c r="U44" i="1" s="1"/>
  <c r="P44" i="1"/>
  <c r="G44" i="1"/>
  <c r="AV43" i="1"/>
  <c r="AO43" i="1"/>
  <c r="AF32" i="1" s="1"/>
  <c r="AM43" i="1"/>
  <c r="AJ43" i="1"/>
  <c r="AF43" i="1"/>
  <c r="AE43" i="1"/>
  <c r="AC43" i="1"/>
  <c r="AB43" i="1"/>
  <c r="AA43" i="1"/>
  <c r="Z43" i="1"/>
  <c r="P43" i="1"/>
  <c r="T43" i="1" s="1"/>
  <c r="U43" i="1" s="1"/>
  <c r="G43" i="1"/>
  <c r="AO42" i="1"/>
  <c r="AM42" i="1"/>
  <c r="AJ42" i="1"/>
  <c r="AF42" i="1"/>
  <c r="AE42" i="1"/>
  <c r="AB42" i="1"/>
  <c r="AA42" i="1"/>
  <c r="AV42" i="1" s="1"/>
  <c r="Z42" i="1"/>
  <c r="U42" i="1"/>
  <c r="T42" i="1"/>
  <c r="P42" i="1"/>
  <c r="G42" i="1"/>
  <c r="AO41" i="1"/>
  <c r="AP44" i="1" s="1"/>
  <c r="AD32" i="1" s="1"/>
  <c r="AM41" i="1"/>
  <c r="AN44" i="1" s="1"/>
  <c r="AJ41" i="1"/>
  <c r="AB41" i="1"/>
  <c r="AA41" i="1"/>
  <c r="AV41" i="1" s="1"/>
  <c r="Z41" i="1"/>
  <c r="P41" i="1"/>
  <c r="T41" i="1" s="1"/>
  <c r="U41" i="1" s="1"/>
  <c r="G41" i="1"/>
  <c r="AV40" i="1"/>
  <c r="AO40" i="1"/>
  <c r="AM40" i="1"/>
  <c r="AJ40" i="1"/>
  <c r="AF40" i="1"/>
  <c r="AE40" i="1"/>
  <c r="AB40" i="1"/>
  <c r="AA40" i="1"/>
  <c r="AC40" i="1" s="1"/>
  <c r="Z40" i="1"/>
  <c r="U40" i="1"/>
  <c r="T40" i="1"/>
  <c r="P40" i="1"/>
  <c r="G40" i="1"/>
  <c r="F40" i="1"/>
  <c r="AO39" i="1"/>
  <c r="AM39" i="1"/>
  <c r="AJ39" i="1"/>
  <c r="AF39" i="1"/>
  <c r="AE39" i="1"/>
  <c r="AB39" i="1"/>
  <c r="AA39" i="1"/>
  <c r="AV39" i="1" s="1"/>
  <c r="Z39" i="1"/>
  <c r="AC39" i="1" s="1"/>
  <c r="P39" i="1"/>
  <c r="T39" i="1" s="1"/>
  <c r="U39" i="1" s="1"/>
  <c r="G39" i="1"/>
  <c r="AV38" i="1"/>
  <c r="AO38" i="1"/>
  <c r="AM38" i="1"/>
  <c r="AJ38" i="1"/>
  <c r="AF38" i="1"/>
  <c r="AE38" i="1"/>
  <c r="AC38" i="1"/>
  <c r="AB38" i="1"/>
  <c r="AA38" i="1"/>
  <c r="Z38" i="1"/>
  <c r="T38" i="1"/>
  <c r="U38" i="1" s="1"/>
  <c r="P38" i="1"/>
  <c r="G38" i="1"/>
  <c r="AO37" i="1"/>
  <c r="AP40" i="1" s="1"/>
  <c r="AD31" i="1" s="1"/>
  <c r="AM37" i="1"/>
  <c r="AN40" i="1" s="1"/>
  <c r="AJ37" i="1"/>
  <c r="AB37" i="1"/>
  <c r="D37" i="1" s="1"/>
  <c r="AA37" i="1"/>
  <c r="AV37" i="1" s="1"/>
  <c r="Z37" i="1"/>
  <c r="AC37" i="1" s="1"/>
  <c r="P37" i="1"/>
  <c r="T37" i="1" s="1"/>
  <c r="U37" i="1" s="1"/>
  <c r="G37" i="1"/>
  <c r="AV36" i="1"/>
  <c r="AO36" i="1"/>
  <c r="AF30" i="1" s="1"/>
  <c r="AM36" i="1"/>
  <c r="AJ36" i="1"/>
  <c r="AF36" i="1"/>
  <c r="AE36" i="1"/>
  <c r="AC36" i="1"/>
  <c r="AB36" i="1"/>
  <c r="AA36" i="1"/>
  <c r="Z36" i="1"/>
  <c r="T36" i="1"/>
  <c r="U36" i="1" s="1"/>
  <c r="P36" i="1"/>
  <c r="G36" i="1"/>
  <c r="AV35" i="1"/>
  <c r="AO35" i="1"/>
  <c r="AM35" i="1"/>
  <c r="AJ35" i="1"/>
  <c r="AF35" i="1"/>
  <c r="AE35" i="1"/>
  <c r="AB35" i="1"/>
  <c r="D35" i="1" s="1"/>
  <c r="AA35" i="1"/>
  <c r="Z35" i="1"/>
  <c r="AC35" i="1" s="1"/>
  <c r="U35" i="1"/>
  <c r="T35" i="1"/>
  <c r="P35" i="1"/>
  <c r="G35" i="1"/>
  <c r="AV34" i="1"/>
  <c r="AO34" i="1"/>
  <c r="AM34" i="1"/>
  <c r="AJ34" i="1"/>
  <c r="AC34" i="1"/>
  <c r="AB34" i="1"/>
  <c r="AA34" i="1"/>
  <c r="Z34" i="1"/>
  <c r="T34" i="1"/>
  <c r="U34" i="1" s="1"/>
  <c r="P34" i="1"/>
  <c r="G34" i="1"/>
  <c r="AV33" i="1"/>
  <c r="AO33" i="1"/>
  <c r="AP36" i="1" s="1"/>
  <c r="AD30" i="1" s="1"/>
  <c r="AM33" i="1"/>
  <c r="AN36" i="1" s="1"/>
  <c r="AJ33" i="1"/>
  <c r="AF33" i="1"/>
  <c r="AB33" i="1"/>
  <c r="AA33" i="1"/>
  <c r="Z33" i="1"/>
  <c r="AC33" i="1" s="1"/>
  <c r="U33" i="1"/>
  <c r="T33" i="1"/>
  <c r="P33" i="1"/>
  <c r="G33" i="1"/>
  <c r="E33" i="1"/>
  <c r="AO32" i="1"/>
  <c r="AM32" i="1"/>
  <c r="AJ32" i="1"/>
  <c r="AC32" i="1"/>
  <c r="AB32" i="1"/>
  <c r="AA32" i="1"/>
  <c r="AV32" i="1" s="1"/>
  <c r="Z32" i="1"/>
  <c r="T32" i="1"/>
  <c r="U32" i="1" s="1"/>
  <c r="P32" i="1"/>
  <c r="G32" i="1"/>
  <c r="AV31" i="1"/>
  <c r="AO31" i="1"/>
  <c r="AM31" i="1"/>
  <c r="AJ31" i="1"/>
  <c r="AF31" i="1"/>
  <c r="AE31" i="1"/>
  <c r="AB31" i="1"/>
  <c r="AA31" i="1"/>
  <c r="Z31" i="1"/>
  <c r="AC31" i="1" s="1"/>
  <c r="U31" i="1"/>
  <c r="T31" i="1"/>
  <c r="P31" i="1"/>
  <c r="G31" i="1"/>
  <c r="E31" i="1"/>
  <c r="AO30" i="1"/>
  <c r="AM30" i="1"/>
  <c r="AJ30" i="1"/>
  <c r="AB30" i="1"/>
  <c r="AA30" i="1"/>
  <c r="AV30" i="1" s="1"/>
  <c r="Z30" i="1"/>
  <c r="P30" i="1"/>
  <c r="T30" i="1" s="1"/>
  <c r="U30" i="1" s="1"/>
  <c r="G30" i="1"/>
  <c r="AO29" i="1"/>
  <c r="AP32" i="1" s="1"/>
  <c r="AD29" i="1" s="1"/>
  <c r="AM29" i="1"/>
  <c r="AN32" i="1" s="1"/>
  <c r="AJ29" i="1"/>
  <c r="AC29" i="1"/>
  <c r="AB29" i="1"/>
  <c r="AA29" i="1"/>
  <c r="AV29" i="1" s="1"/>
  <c r="Z29" i="1"/>
  <c r="P29" i="1"/>
  <c r="T29" i="1" s="1"/>
  <c r="U29" i="1" s="1"/>
  <c r="G29" i="1"/>
  <c r="AO28" i="1"/>
  <c r="AM28" i="1"/>
  <c r="AJ28" i="1"/>
  <c r="AB28" i="1"/>
  <c r="AA28" i="1"/>
  <c r="AV28" i="1" s="1"/>
  <c r="Z28" i="1"/>
  <c r="U28" i="1"/>
  <c r="T28" i="1"/>
  <c r="P28" i="1"/>
  <c r="G28" i="1"/>
  <c r="AO27" i="1"/>
  <c r="AM27" i="1"/>
  <c r="AJ27" i="1"/>
  <c r="AC27" i="1"/>
  <c r="AB27" i="1"/>
  <c r="AA27" i="1"/>
  <c r="AV27" i="1" s="1"/>
  <c r="Z27" i="1"/>
  <c r="P27" i="1"/>
  <c r="T27" i="1" s="1"/>
  <c r="U27" i="1" s="1"/>
  <c r="G27" i="1"/>
  <c r="AO26" i="1"/>
  <c r="AM26" i="1"/>
  <c r="AJ26" i="1"/>
  <c r="AB26" i="1"/>
  <c r="AA26" i="1"/>
  <c r="AV26" i="1" s="1"/>
  <c r="Z26" i="1"/>
  <c r="P26" i="1"/>
  <c r="T26" i="1" s="1"/>
  <c r="U26" i="1" s="1"/>
  <c r="G26" i="1"/>
  <c r="AO25" i="1"/>
  <c r="AP28" i="1" s="1"/>
  <c r="AD28" i="1" s="1"/>
  <c r="AM25" i="1"/>
  <c r="AN28" i="1" s="1"/>
  <c r="AJ25" i="1"/>
  <c r="AJ50" i="1" s="1"/>
  <c r="AB25" i="1"/>
  <c r="AB50" i="1" s="1"/>
  <c r="AA25" i="1"/>
  <c r="AA50" i="1" s="1"/>
  <c r="Z25" i="1"/>
  <c r="Z50" i="1" s="1"/>
  <c r="P25" i="1"/>
  <c r="P50" i="1" s="1"/>
  <c r="G25" i="1"/>
  <c r="G50" i="1" s="1"/>
  <c r="AP24" i="1"/>
  <c r="AD27" i="1" s="1"/>
  <c r="AO24" i="1"/>
  <c r="AM24" i="1"/>
  <c r="AO23" i="1"/>
  <c r="AM23" i="1"/>
  <c r="AO22" i="1"/>
  <c r="AM22" i="1"/>
  <c r="AV21" i="1"/>
  <c r="AO21" i="1"/>
  <c r="AF27" i="1" s="1"/>
  <c r="AM21" i="1"/>
  <c r="AN24" i="1" s="1"/>
  <c r="AO20" i="1"/>
  <c r="AM20" i="1"/>
  <c r="AO19" i="1"/>
  <c r="AM19" i="1"/>
  <c r="AM109" i="1" s="1"/>
  <c r="BX18" i="1"/>
  <c r="BW18" i="1"/>
  <c r="F48" i="1" s="1"/>
  <c r="BV18" i="1"/>
  <c r="F47" i="1" s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F33" i="1" s="1"/>
  <c r="BG18" i="1"/>
  <c r="F32" i="1" s="1"/>
  <c r="BF18" i="1"/>
  <c r="F31" i="1" s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E34" i="1" s="1"/>
  <c r="BH17" i="1"/>
  <c r="BG17" i="1"/>
  <c r="E32" i="1" s="1"/>
  <c r="BF17" i="1"/>
  <c r="BE17" i="1"/>
  <c r="E30" i="1" s="1"/>
  <c r="BD17" i="1"/>
  <c r="E29" i="1" s="1"/>
  <c r="BC17" i="1"/>
  <c r="E28" i="1" s="1"/>
  <c r="BB17" i="1"/>
  <c r="E27" i="1" s="1"/>
  <c r="BA17" i="1"/>
  <c r="E26" i="1" s="1"/>
  <c r="AZ17" i="1"/>
  <c r="E25" i="1" s="1"/>
  <c r="AO17" i="1"/>
  <c r="AF26" i="1" s="1"/>
  <c r="AM17" i="1"/>
  <c r="AN20" i="1" s="1"/>
  <c r="AO16" i="1"/>
  <c r="AM16" i="1"/>
  <c r="AO15" i="1"/>
  <c r="AM15" i="1"/>
  <c r="AO14" i="1"/>
  <c r="AM14" i="1"/>
  <c r="AN16" i="1" s="1"/>
  <c r="AE14" i="1"/>
  <c r="AB14" i="1"/>
  <c r="H14" i="1"/>
  <c r="D1" i="1" s="1"/>
  <c r="AO13" i="1"/>
  <c r="AM111" i="1" s="1"/>
  <c r="Z56" i="1" s="1"/>
  <c r="AM13" i="1"/>
  <c r="AE13" i="1"/>
  <c r="AE12" i="1"/>
  <c r="AB12" i="1"/>
  <c r="AB11" i="1"/>
  <c r="AB10" i="1"/>
  <c r="T3" i="1"/>
  <c r="B45" i="1" l="1"/>
  <c r="H45" i="1" s="1"/>
  <c r="B43" i="1"/>
  <c r="B29" i="1"/>
  <c r="B27" i="1"/>
  <c r="B34" i="1"/>
  <c r="B38" i="1"/>
  <c r="H38" i="1" s="1"/>
  <c r="B36" i="1"/>
  <c r="B42" i="1"/>
  <c r="B40" i="1"/>
  <c r="H40" i="1" s="1"/>
  <c r="B26" i="1"/>
  <c r="B48" i="1"/>
  <c r="B46" i="1"/>
  <c r="B44" i="1"/>
  <c r="B30" i="1"/>
  <c r="H30" i="1" s="1"/>
  <c r="B28" i="1"/>
  <c r="B41" i="1"/>
  <c r="B39" i="1"/>
  <c r="H39" i="1" s="1"/>
  <c r="B25" i="1"/>
  <c r="B32" i="1"/>
  <c r="D47" i="1"/>
  <c r="D33" i="1"/>
  <c r="D31" i="1"/>
  <c r="D42" i="1"/>
  <c r="D40" i="1"/>
  <c r="D26" i="1"/>
  <c r="D38" i="1"/>
  <c r="D46" i="1"/>
  <c r="D44" i="1"/>
  <c r="D30" i="1"/>
  <c r="D28" i="1"/>
  <c r="D36" i="1"/>
  <c r="D48" i="1"/>
  <c r="D34" i="1"/>
  <c r="D32" i="1"/>
  <c r="D45" i="1"/>
  <c r="D43" i="1"/>
  <c r="D27" i="1"/>
  <c r="C38" i="1"/>
  <c r="AN109" i="1"/>
  <c r="E50" i="1"/>
  <c r="D29" i="1"/>
  <c r="D39" i="1"/>
  <c r="D41" i="1"/>
  <c r="C45" i="1"/>
  <c r="C27" i="1"/>
  <c r="C29" i="1"/>
  <c r="C43" i="1"/>
  <c r="F50" i="1"/>
  <c r="AP16" i="1"/>
  <c r="AC25" i="1"/>
  <c r="AE27" i="1"/>
  <c r="AE29" i="1"/>
  <c r="C32" i="1"/>
  <c r="C34" i="1"/>
  <c r="AC41" i="1"/>
  <c r="AE45" i="1"/>
  <c r="C48" i="1"/>
  <c r="C25" i="1"/>
  <c r="AC28" i="1"/>
  <c r="AF29" i="1"/>
  <c r="AC30" i="1"/>
  <c r="AE32" i="1"/>
  <c r="AE34" i="1"/>
  <c r="C39" i="1"/>
  <c r="C41" i="1"/>
  <c r="AC44" i="1"/>
  <c r="AC46" i="1"/>
  <c r="AO109" i="1"/>
  <c r="AF48" i="1" s="1"/>
  <c r="D25" i="1"/>
  <c r="T25" i="1"/>
  <c r="AE25" i="1"/>
  <c r="AG43" i="1" s="1"/>
  <c r="AH43" i="1" s="1"/>
  <c r="AV25" i="1"/>
  <c r="D62" i="1" s="1"/>
  <c r="C28" i="1"/>
  <c r="C30" i="1"/>
  <c r="AF34" i="1"/>
  <c r="B35" i="1"/>
  <c r="B37" i="1"/>
  <c r="AE41" i="1"/>
  <c r="C44" i="1"/>
  <c r="C46" i="1"/>
  <c r="AP48" i="1"/>
  <c r="AD33" i="1" s="1"/>
  <c r="AF25" i="1"/>
  <c r="AC26" i="1"/>
  <c r="AE28" i="1"/>
  <c r="AE30" i="1"/>
  <c r="C35" i="1"/>
  <c r="C37" i="1"/>
  <c r="AC42" i="1"/>
  <c r="AM110" i="1"/>
  <c r="Z55" i="1" s="1"/>
  <c r="AP20" i="1"/>
  <c r="AD26" i="1" s="1"/>
  <c r="C26" i="1"/>
  <c r="AF28" i="1"/>
  <c r="B31" i="1"/>
  <c r="B33" i="1"/>
  <c r="H33" i="1" s="1"/>
  <c r="AE37" i="1"/>
  <c r="AG37" i="1" s="1"/>
  <c r="AH37" i="1" s="1"/>
  <c r="C40" i="1"/>
  <c r="C42" i="1"/>
  <c r="B47" i="1"/>
  <c r="AE26" i="1"/>
  <c r="C31" i="1"/>
  <c r="C33" i="1"/>
  <c r="C47" i="1"/>
  <c r="C36" i="1"/>
  <c r="AG41" i="1" l="1"/>
  <c r="AH41" i="1" s="1"/>
  <c r="U25" i="1"/>
  <c r="U50" i="1" s="1"/>
  <c r="T50" i="1"/>
  <c r="AG32" i="1"/>
  <c r="AH32" i="1" s="1"/>
  <c r="AI32" i="1" s="1"/>
  <c r="J32" i="1" s="1"/>
  <c r="AG36" i="1"/>
  <c r="AH36" i="1" s="1"/>
  <c r="AG38" i="1"/>
  <c r="AH38" i="1" s="1"/>
  <c r="H41" i="1"/>
  <c r="H42" i="1"/>
  <c r="H31" i="1"/>
  <c r="AG30" i="1"/>
  <c r="AH30" i="1" s="1"/>
  <c r="H37" i="1"/>
  <c r="D50" i="1"/>
  <c r="M58" i="1" s="1"/>
  <c r="U58" i="1" s="1"/>
  <c r="AG39" i="1"/>
  <c r="AH39" i="1" s="1"/>
  <c r="H28" i="1"/>
  <c r="H36" i="1"/>
  <c r="H35" i="1"/>
  <c r="AG31" i="1"/>
  <c r="AH31" i="1" s="1"/>
  <c r="AG26" i="1"/>
  <c r="AH26" i="1" s="1"/>
  <c r="AG27" i="1"/>
  <c r="AH27" i="1" s="1"/>
  <c r="AG33" i="1"/>
  <c r="AH33" i="1" s="1"/>
  <c r="H44" i="1"/>
  <c r="H34" i="1"/>
  <c r="AG34" i="1"/>
  <c r="AH34" i="1" s="1"/>
  <c r="AG28" i="1"/>
  <c r="AH28" i="1" s="1"/>
  <c r="AI28" i="1" s="1"/>
  <c r="J28" i="1" s="1"/>
  <c r="AG29" i="1"/>
  <c r="AH29" i="1" s="1"/>
  <c r="H47" i="1"/>
  <c r="C50" i="1"/>
  <c r="M59" i="1" s="1"/>
  <c r="U59" i="1" s="1"/>
  <c r="AC50" i="1"/>
  <c r="H46" i="1"/>
  <c r="H27" i="1"/>
  <c r="AP111" i="1"/>
  <c r="AP110" i="1"/>
  <c r="AP109" i="1"/>
  <c r="AD25" i="1"/>
  <c r="AD50" i="1" s="1"/>
  <c r="H32" i="1"/>
  <c r="H48" i="1"/>
  <c r="H29" i="1"/>
  <c r="AG35" i="1"/>
  <c r="AH35" i="1" s="1"/>
  <c r="AG40" i="1"/>
  <c r="AH40" i="1" s="1"/>
  <c r="AG42" i="1"/>
  <c r="AH42" i="1" s="1"/>
  <c r="AG48" i="1"/>
  <c r="AH48" i="1" s="1"/>
  <c r="AG45" i="1"/>
  <c r="AH45" i="1" s="1"/>
  <c r="AG44" i="1"/>
  <c r="AH44" i="1" s="1"/>
  <c r="AG47" i="1"/>
  <c r="AH47" i="1" s="1"/>
  <c r="AG46" i="1"/>
  <c r="AH46" i="1" s="1"/>
  <c r="B50" i="1"/>
  <c r="M57" i="1" s="1"/>
  <c r="U57" i="1" s="1"/>
  <c r="H25" i="1"/>
  <c r="H26" i="1"/>
  <c r="H43" i="1"/>
  <c r="I32" i="1" l="1"/>
  <c r="V32" i="1"/>
  <c r="H50" i="1"/>
  <c r="AG25" i="1"/>
  <c r="V28" i="1"/>
  <c r="I28" i="1"/>
  <c r="AH25" i="1" l="1"/>
  <c r="AG50" i="1"/>
  <c r="AH50" i="1" l="1"/>
  <c r="AI43" i="1" l="1"/>
  <c r="J43" i="1" s="1"/>
  <c r="AI37" i="1"/>
  <c r="J37" i="1" s="1"/>
  <c r="AI35" i="1"/>
  <c r="J35" i="1" s="1"/>
  <c r="AI47" i="1"/>
  <c r="J47" i="1" s="1"/>
  <c r="AI46" i="1"/>
  <c r="J46" i="1" s="1"/>
  <c r="AI33" i="1"/>
  <c r="J33" i="1" s="1"/>
  <c r="AI31" i="1"/>
  <c r="J31" i="1" s="1"/>
  <c r="AI38" i="1"/>
  <c r="J38" i="1" s="1"/>
  <c r="AI48" i="1"/>
  <c r="J48" i="1" s="1"/>
  <c r="AI39" i="1"/>
  <c r="J39" i="1" s="1"/>
  <c r="AI26" i="1"/>
  <c r="J26" i="1" s="1"/>
  <c r="AI42" i="1"/>
  <c r="J42" i="1" s="1"/>
  <c r="AI45" i="1"/>
  <c r="J45" i="1" s="1"/>
  <c r="AI34" i="1"/>
  <c r="J34" i="1" s="1"/>
  <c r="AI36" i="1"/>
  <c r="J36" i="1" s="1"/>
  <c r="AI27" i="1"/>
  <c r="J27" i="1" s="1"/>
  <c r="AI44" i="1"/>
  <c r="J44" i="1" s="1"/>
  <c r="AI29" i="1"/>
  <c r="J29" i="1" s="1"/>
  <c r="AI41" i="1"/>
  <c r="J41" i="1" s="1"/>
  <c r="AI40" i="1"/>
  <c r="J40" i="1" s="1"/>
  <c r="AI30" i="1"/>
  <c r="J30" i="1" s="1"/>
  <c r="AI25" i="1"/>
  <c r="V44" i="1" l="1"/>
  <c r="I44" i="1"/>
  <c r="I38" i="1"/>
  <c r="V38" i="1"/>
  <c r="I36" i="1"/>
  <c r="V36" i="1"/>
  <c r="I31" i="1"/>
  <c r="V31" i="1"/>
  <c r="I48" i="1"/>
  <c r="V48" i="1"/>
  <c r="I33" i="1"/>
  <c r="V33" i="1"/>
  <c r="I27" i="1"/>
  <c r="V27" i="1"/>
  <c r="I34" i="1"/>
  <c r="V34" i="1"/>
  <c r="V30" i="1"/>
  <c r="I30" i="1"/>
  <c r="I45" i="1"/>
  <c r="V45" i="1"/>
  <c r="V46" i="1"/>
  <c r="I46" i="1"/>
  <c r="AI50" i="1"/>
  <c r="J25" i="1"/>
  <c r="I47" i="1"/>
  <c r="V47" i="1"/>
  <c r="I41" i="1"/>
  <c r="V41" i="1"/>
  <c r="V26" i="1"/>
  <c r="I26" i="1"/>
  <c r="V35" i="1"/>
  <c r="I35" i="1"/>
  <c r="V40" i="1"/>
  <c r="I40" i="1"/>
  <c r="V42" i="1"/>
  <c r="I42" i="1"/>
  <c r="I29" i="1"/>
  <c r="V29" i="1"/>
  <c r="V39" i="1"/>
  <c r="I39" i="1"/>
  <c r="V37" i="1"/>
  <c r="I37" i="1"/>
  <c r="I43" i="1"/>
  <c r="V43" i="1"/>
  <c r="J50" i="1" l="1"/>
  <c r="V25" i="1"/>
  <c r="M54" i="1"/>
  <c r="I25" i="1"/>
  <c r="I50" i="1" s="1"/>
  <c r="M56" i="1" l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F17A1420-459D-4EA8-969D-429123DF9807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A1D9A70A-D79C-453A-B0A5-C2AA4E4F88A4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B44995E4-075F-4D26-81AF-88C7F67CC489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6B1DA5F8-6ED7-4376-9949-03A4339A0789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4EDF4302-B57F-4A58-9C56-BA2911DB7103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<sst xmlns="http://schemas.openxmlformats.org/spreadsheetml/2006/main" count="243" uniqueCount="212">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</sst>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17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5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6" fillId="2" borderId="18" xfId="1" applyFont="1" applyFill="1" applyBorder="1" applyProtection="1"/>
    <xf numFmtId="0" fontId="22" fillId="2" borderId="18" xfId="1" applyFont="1" applyFill="1" applyBorder="1" applyProtection="1"/>
    <xf numFmtId="0" fontId="27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6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6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33" fillId="0" borderId="24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14" fontId="33" fillId="0" borderId="24" xfId="2" applyNumberFormat="1" applyFont="1" applyFill="1" applyBorder="1" applyAlignment="1">
      <alignment horizontal="right" vertical="center"/>
    </xf>
    <xf numFmtId="14" fontId="33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34" fillId="8" borderId="1" xfId="2" applyFont="1" applyFill="1" applyBorder="1" applyAlignment="1">
      <alignment horizontal="center" vertical="top"/>
    </xf>
    <xf numFmtId="0" fontId="35" fillId="8" borderId="2" xfId="2" applyFont="1" applyFill="1" applyBorder="1" applyAlignment="1">
      <alignment horizontal="center" vertical="top"/>
    </xf>
    <xf numFmtId="0" fontId="35" fillId="8" borderId="3" xfId="2" applyFont="1" applyFill="1" applyBorder="1" applyAlignment="1">
      <alignment horizontal="center" vertical="top"/>
    </xf>
    <xf numFmtId="0" fontId="36" fillId="9" borderId="34" xfId="2" applyFont="1" applyFill="1" applyBorder="1" applyAlignment="1">
      <alignment horizontal="center" vertical="center"/>
    </xf>
    <xf numFmtId="0" fontId="36" fillId="9" borderId="18" xfId="2" applyFont="1" applyFill="1" applyBorder="1" applyAlignment="1">
      <alignment horizontal="center" vertical="center" wrapText="1"/>
    </xf>
    <xf numFmtId="0" fontId="36" fillId="9" borderId="29" xfId="2" applyFont="1" applyFill="1" applyBorder="1" applyAlignment="1">
      <alignment horizontal="center" vertical="center" wrapText="1"/>
    </xf>
    <xf numFmtId="0" fontId="32" fillId="0" borderId="34" xfId="2" applyFill="1" applyBorder="1" applyAlignment="1">
      <alignment horizontal="center" vertical="center"/>
    </xf>
    <xf numFmtId="0" fontId="32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7" fillId="2" borderId="0" xfId="1" applyFont="1" applyFill="1" applyBorder="1" applyAlignment="1" applyProtection="1">
      <alignment horizontal="center"/>
    </xf>
    <xf numFmtId="0" fontId="37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7" fillId="2" borderId="0" xfId="1" applyFont="1" applyFill="1" applyBorder="1" applyProtection="1"/>
    <xf numFmtId="0" fontId="37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7" fillId="2" borderId="0" xfId="1" applyFont="1" applyFill="1" applyAlignment="1" applyProtection="1">
      <alignment horizontal="center"/>
    </xf>
    <xf numFmtId="0" fontId="32" fillId="0" borderId="28" xfId="2" applyFill="1" applyBorder="1" applyAlignment="1">
      <alignment horizontal="center" vertical="center"/>
    </xf>
    <xf numFmtId="0" fontId="36" fillId="0" borderId="15" xfId="2" applyFont="1" applyFill="1" applyBorder="1" applyAlignment="1">
      <alignment horizontal="center" vertical="center"/>
    </xf>
    <xf numFmtId="0" fontId="32" fillId="0" borderId="16" xfId="2" applyFill="1" applyBorder="1" applyAlignment="1">
      <alignment horizontal="left" vertical="top"/>
    </xf>
    <xf numFmtId="0" fontId="32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7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668FE7F4-798B-4BF9-BB12-0B8494C08889}"/>
    <cellStyle name="Normal 2 2 3" xfId="1" xr:uid="{1D1BA15D-928D-430E-8081-2221F358C0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EA016342-5CC4-42DB-82A6-9957449DE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4238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6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RTM RATE SHEET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>
        <row r="33">
          <cell r="N33">
            <v>193.36998999999997</v>
          </cell>
        </row>
      </sheetData>
      <sheetData sheetId="4"/>
      <sheetData sheetId="5"/>
      <sheetData sheetId="6"/>
      <sheetData sheetId="7"/>
      <sheetData sheetId="8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9">
        <row r="5">
          <cell r="C5">
            <v>50.03</v>
          </cell>
          <cell r="E5">
            <v>1239</v>
          </cell>
        </row>
        <row r="6">
          <cell r="C6">
            <v>50.03</v>
          </cell>
          <cell r="E6">
            <v>1242</v>
          </cell>
        </row>
        <row r="7">
          <cell r="C7">
            <v>50.04</v>
          </cell>
          <cell r="E7">
            <v>1223</v>
          </cell>
        </row>
        <row r="8">
          <cell r="C8">
            <v>50.04</v>
          </cell>
          <cell r="E8">
            <v>1212</v>
          </cell>
        </row>
        <row r="9">
          <cell r="C9">
            <v>50.02</v>
          </cell>
          <cell r="E9">
            <v>1216</v>
          </cell>
        </row>
        <row r="10">
          <cell r="C10">
            <v>50.02</v>
          </cell>
          <cell r="E10">
            <v>1223</v>
          </cell>
        </row>
        <row r="11">
          <cell r="C11">
            <v>50.01</v>
          </cell>
          <cell r="E11">
            <v>1218</v>
          </cell>
        </row>
        <row r="12">
          <cell r="C12">
            <v>50.07</v>
          </cell>
          <cell r="E12">
            <v>1220</v>
          </cell>
        </row>
        <row r="13">
          <cell r="C13">
            <v>50.03</v>
          </cell>
          <cell r="E13">
            <v>1207</v>
          </cell>
        </row>
        <row r="14">
          <cell r="C14">
            <v>50</v>
          </cell>
          <cell r="E14">
            <v>1210</v>
          </cell>
        </row>
        <row r="15">
          <cell r="C15">
            <v>50.02</v>
          </cell>
          <cell r="E15">
            <v>1203</v>
          </cell>
        </row>
        <row r="16">
          <cell r="C16">
            <v>50.02</v>
          </cell>
          <cell r="E16">
            <v>1201</v>
          </cell>
        </row>
        <row r="17">
          <cell r="C17">
            <v>50.07</v>
          </cell>
          <cell r="E17">
            <v>1214</v>
          </cell>
        </row>
        <row r="18">
          <cell r="C18">
            <v>50.1</v>
          </cell>
          <cell r="E18">
            <v>1213</v>
          </cell>
        </row>
        <row r="19">
          <cell r="C19">
            <v>50.1</v>
          </cell>
          <cell r="E19">
            <v>1206</v>
          </cell>
        </row>
        <row r="20">
          <cell r="C20">
            <v>50.08</v>
          </cell>
          <cell r="E20">
            <v>1197</v>
          </cell>
        </row>
        <row r="21">
          <cell r="C21">
            <v>50.04</v>
          </cell>
          <cell r="E21">
            <v>1218</v>
          </cell>
        </row>
        <row r="22">
          <cell r="C22">
            <v>50.03</v>
          </cell>
          <cell r="E22">
            <v>1219</v>
          </cell>
        </row>
        <row r="23">
          <cell r="C23">
            <v>50.04</v>
          </cell>
          <cell r="E23">
            <v>1218</v>
          </cell>
        </row>
        <row r="24">
          <cell r="C24">
            <v>50.04</v>
          </cell>
          <cell r="E24">
            <v>1233</v>
          </cell>
        </row>
        <row r="25">
          <cell r="C25">
            <v>50.01</v>
          </cell>
          <cell r="E25">
            <v>1258</v>
          </cell>
        </row>
        <row r="26">
          <cell r="C26">
            <v>50</v>
          </cell>
          <cell r="E26">
            <v>1293</v>
          </cell>
        </row>
        <row r="27">
          <cell r="C27">
            <v>49.96</v>
          </cell>
          <cell r="E27">
            <v>1313</v>
          </cell>
        </row>
        <row r="28">
          <cell r="C28">
            <v>50</v>
          </cell>
          <cell r="E28">
            <v>1363</v>
          </cell>
        </row>
        <row r="29">
          <cell r="C29">
            <v>50.02</v>
          </cell>
          <cell r="E29">
            <v>1447</v>
          </cell>
        </row>
        <row r="30">
          <cell r="C30">
            <v>50</v>
          </cell>
          <cell r="E30">
            <v>1525</v>
          </cell>
        </row>
        <row r="31">
          <cell r="C31">
            <v>49.95</v>
          </cell>
          <cell r="E31">
            <v>1583</v>
          </cell>
        </row>
        <row r="32">
          <cell r="C32">
            <v>50.01</v>
          </cell>
          <cell r="E32">
            <v>1638</v>
          </cell>
        </row>
        <row r="33">
          <cell r="C33">
            <v>49.98</v>
          </cell>
          <cell r="E33">
            <v>1688</v>
          </cell>
        </row>
        <row r="34">
          <cell r="C34">
            <v>50</v>
          </cell>
          <cell r="E34">
            <v>1721</v>
          </cell>
        </row>
        <row r="35">
          <cell r="C35">
            <v>50.02</v>
          </cell>
          <cell r="E35">
            <v>1716</v>
          </cell>
        </row>
        <row r="36">
          <cell r="C36">
            <v>50.04</v>
          </cell>
          <cell r="E36">
            <v>1711</v>
          </cell>
        </row>
        <row r="37">
          <cell r="C37">
            <v>50.05</v>
          </cell>
          <cell r="E37">
            <v>1686</v>
          </cell>
        </row>
        <row r="38">
          <cell r="C38">
            <v>50.03</v>
          </cell>
          <cell r="E38">
            <v>1658</v>
          </cell>
        </row>
        <row r="39">
          <cell r="C39">
            <v>50.05</v>
          </cell>
          <cell r="E39">
            <v>1659</v>
          </cell>
        </row>
        <row r="40">
          <cell r="C40">
            <v>50.06</v>
          </cell>
          <cell r="E40">
            <v>1660</v>
          </cell>
        </row>
        <row r="41">
          <cell r="C41">
            <v>50.03</v>
          </cell>
          <cell r="E41">
            <v>1662</v>
          </cell>
        </row>
        <row r="42">
          <cell r="C42">
            <v>50.06</v>
          </cell>
          <cell r="E42">
            <v>1683</v>
          </cell>
        </row>
        <row r="43">
          <cell r="C43">
            <v>50.11</v>
          </cell>
          <cell r="E43">
            <v>1689</v>
          </cell>
        </row>
        <row r="44">
          <cell r="C44">
            <v>50.13</v>
          </cell>
          <cell r="E44">
            <v>1683</v>
          </cell>
        </row>
        <row r="45">
          <cell r="C45">
            <v>50.1</v>
          </cell>
          <cell r="E45">
            <v>1666</v>
          </cell>
        </row>
        <row r="46">
          <cell r="C46">
            <v>50.05</v>
          </cell>
          <cell r="E46">
            <v>1679</v>
          </cell>
        </row>
        <row r="47">
          <cell r="C47">
            <v>50.04</v>
          </cell>
          <cell r="E47">
            <v>1651</v>
          </cell>
        </row>
        <row r="48">
          <cell r="C48">
            <v>50.02</v>
          </cell>
          <cell r="E48">
            <v>1648</v>
          </cell>
        </row>
        <row r="49">
          <cell r="C49">
            <v>50.04</v>
          </cell>
          <cell r="E49">
            <v>1624</v>
          </cell>
        </row>
        <row r="50">
          <cell r="C50">
            <v>50</v>
          </cell>
          <cell r="E50">
            <v>1636</v>
          </cell>
        </row>
        <row r="51">
          <cell r="C51">
            <v>50.01</v>
          </cell>
          <cell r="E51">
            <v>1655</v>
          </cell>
        </row>
        <row r="52">
          <cell r="C52">
            <v>50.04</v>
          </cell>
          <cell r="E52">
            <v>1666</v>
          </cell>
        </row>
        <row r="53">
          <cell r="C53">
            <v>50.02</v>
          </cell>
          <cell r="E53">
            <v>1661</v>
          </cell>
        </row>
        <row r="54">
          <cell r="C54">
            <v>50.01</v>
          </cell>
          <cell r="E54">
            <v>1632</v>
          </cell>
        </row>
        <row r="55">
          <cell r="C55">
            <v>50.04</v>
          </cell>
          <cell r="E55">
            <v>1635</v>
          </cell>
        </row>
        <row r="56">
          <cell r="C56">
            <v>50.05</v>
          </cell>
          <cell r="E56">
            <v>1600</v>
          </cell>
        </row>
        <row r="57">
          <cell r="C57">
            <v>50.21</v>
          </cell>
          <cell r="E57">
            <v>1549</v>
          </cell>
        </row>
        <row r="58">
          <cell r="E58">
            <v>1550</v>
          </cell>
        </row>
        <row r="59">
          <cell r="C59">
            <v>50.06</v>
          </cell>
          <cell r="E59">
            <v>1546</v>
          </cell>
        </row>
        <row r="60">
          <cell r="C60">
            <v>50.08</v>
          </cell>
          <cell r="E60">
            <v>1558</v>
          </cell>
        </row>
        <row r="61">
          <cell r="C61">
            <v>50.11</v>
          </cell>
          <cell r="E61">
            <v>1589</v>
          </cell>
        </row>
        <row r="62">
          <cell r="C62">
            <v>50.01</v>
          </cell>
          <cell r="E62">
            <v>1588</v>
          </cell>
        </row>
        <row r="63">
          <cell r="C63">
            <v>50.04</v>
          </cell>
          <cell r="E63">
            <v>1579</v>
          </cell>
        </row>
        <row r="64">
          <cell r="C64">
            <v>49.96</v>
          </cell>
          <cell r="E64">
            <v>1583</v>
          </cell>
        </row>
        <row r="65">
          <cell r="C65">
            <v>50.02</v>
          </cell>
          <cell r="E65">
            <v>1577</v>
          </cell>
        </row>
        <row r="66">
          <cell r="C66">
            <v>50.01</v>
          </cell>
          <cell r="E66">
            <v>1574</v>
          </cell>
        </row>
        <row r="67">
          <cell r="C67">
            <v>49.98</v>
          </cell>
          <cell r="E67">
            <v>1577</v>
          </cell>
        </row>
        <row r="68">
          <cell r="C68">
            <v>50.04</v>
          </cell>
          <cell r="E68">
            <v>1574</v>
          </cell>
        </row>
        <row r="69">
          <cell r="C69">
            <v>50.02</v>
          </cell>
          <cell r="E69">
            <v>1573</v>
          </cell>
        </row>
        <row r="70">
          <cell r="C70">
            <v>49.97</v>
          </cell>
          <cell r="E70">
            <v>1562</v>
          </cell>
        </row>
        <row r="71">
          <cell r="C71">
            <v>49.97</v>
          </cell>
          <cell r="E71">
            <v>1564</v>
          </cell>
        </row>
        <row r="72">
          <cell r="C72">
            <v>49.95</v>
          </cell>
          <cell r="E72">
            <v>1574</v>
          </cell>
        </row>
        <row r="73">
          <cell r="C73">
            <v>50.06</v>
          </cell>
          <cell r="E73">
            <v>1526</v>
          </cell>
        </row>
        <row r="74">
          <cell r="C74">
            <v>50.01</v>
          </cell>
          <cell r="E74">
            <v>1495</v>
          </cell>
        </row>
        <row r="75">
          <cell r="C75">
            <v>49.99</v>
          </cell>
          <cell r="E75">
            <v>1470</v>
          </cell>
        </row>
        <row r="76">
          <cell r="C76">
            <v>49.89</v>
          </cell>
          <cell r="E76">
            <v>1495</v>
          </cell>
        </row>
        <row r="77">
          <cell r="C77">
            <v>49.96</v>
          </cell>
          <cell r="E77">
            <v>1493</v>
          </cell>
        </row>
        <row r="78">
          <cell r="C78">
            <v>49.82</v>
          </cell>
          <cell r="E78">
            <v>1501</v>
          </cell>
        </row>
        <row r="79">
          <cell r="C79">
            <v>49.99</v>
          </cell>
          <cell r="E79">
            <v>1541</v>
          </cell>
        </row>
        <row r="80">
          <cell r="C80">
            <v>49.96</v>
          </cell>
          <cell r="E80">
            <v>1548</v>
          </cell>
        </row>
        <row r="81">
          <cell r="C81">
            <v>50.01</v>
          </cell>
          <cell r="E81">
            <v>1542</v>
          </cell>
        </row>
        <row r="82">
          <cell r="C82">
            <v>50</v>
          </cell>
          <cell r="E82">
            <v>1536</v>
          </cell>
        </row>
        <row r="83">
          <cell r="C83">
            <v>50.03</v>
          </cell>
          <cell r="E83">
            <v>1517</v>
          </cell>
        </row>
        <row r="84">
          <cell r="C84">
            <v>50.07</v>
          </cell>
          <cell r="E84">
            <v>1491</v>
          </cell>
        </row>
        <row r="85">
          <cell r="C85">
            <v>50.02</v>
          </cell>
          <cell r="E85">
            <v>1475</v>
          </cell>
        </row>
        <row r="86">
          <cell r="C86">
            <v>50</v>
          </cell>
          <cell r="E86">
            <v>1462</v>
          </cell>
        </row>
        <row r="87">
          <cell r="C87">
            <v>50</v>
          </cell>
          <cell r="E87">
            <v>1451</v>
          </cell>
        </row>
        <row r="88">
          <cell r="C88">
            <v>49.99</v>
          </cell>
          <cell r="E88">
            <v>1444</v>
          </cell>
        </row>
        <row r="89">
          <cell r="C89">
            <v>49.94</v>
          </cell>
          <cell r="E89">
            <v>1419</v>
          </cell>
        </row>
        <row r="90">
          <cell r="C90">
            <v>49.99</v>
          </cell>
          <cell r="E90">
            <v>1410</v>
          </cell>
        </row>
        <row r="91">
          <cell r="C91">
            <v>50.03</v>
          </cell>
          <cell r="E91">
            <v>1389</v>
          </cell>
        </row>
        <row r="92">
          <cell r="C92">
            <v>50.04</v>
          </cell>
          <cell r="E92">
            <v>1371</v>
          </cell>
        </row>
        <row r="93">
          <cell r="C93">
            <v>50.03</v>
          </cell>
          <cell r="E93">
            <v>1362</v>
          </cell>
        </row>
        <row r="94">
          <cell r="C94">
            <v>50.03</v>
          </cell>
          <cell r="E94">
            <v>1353</v>
          </cell>
        </row>
        <row r="95">
          <cell r="C95">
            <v>50.08</v>
          </cell>
          <cell r="E95">
            <v>1316</v>
          </cell>
        </row>
        <row r="96">
          <cell r="C96">
            <v>50.09</v>
          </cell>
          <cell r="E96">
            <v>1314</v>
          </cell>
        </row>
        <row r="97">
          <cell r="C97">
            <v>50.06</v>
          </cell>
          <cell r="E97">
            <v>1282</v>
          </cell>
        </row>
        <row r="98">
          <cell r="C98">
            <v>50.04</v>
          </cell>
          <cell r="E98">
            <v>1274</v>
          </cell>
        </row>
        <row r="99">
          <cell r="C99">
            <v>50</v>
          </cell>
          <cell r="E99">
            <v>1270</v>
          </cell>
        </row>
        <row r="100">
          <cell r="C100">
            <v>50.01</v>
          </cell>
          <cell r="E100">
            <v>1266</v>
          </cell>
        </row>
        <row r="101">
          <cell r="C101">
            <v>50.025833333333331</v>
          </cell>
        </row>
      </sheetData>
      <sheetData sheetId="10">
        <row r="34">
          <cell r="I34">
            <v>69.486999999999995</v>
          </cell>
        </row>
        <row r="36">
          <cell r="I36">
            <v>13.59</v>
          </cell>
        </row>
        <row r="70">
          <cell r="I70">
            <v>352.1275</v>
          </cell>
        </row>
      </sheetData>
      <sheetData sheetId="11"/>
      <sheetData sheetId="12"/>
      <sheetData sheetId="13"/>
      <sheetData sheetId="14"/>
      <sheetData sheetId="15">
        <row r="13">
          <cell r="AJ13">
            <v>719.57348928216334</v>
          </cell>
          <cell r="BA13">
            <v>1010.5161892495089</v>
          </cell>
          <cell r="BF13">
            <v>19336.998999999996</v>
          </cell>
          <cell r="BH13">
            <v>19306.215999999997</v>
          </cell>
        </row>
        <row r="14">
          <cell r="AJ14">
            <v>345.14862918590751</v>
          </cell>
          <cell r="BA14">
            <v>362.70706235670224</v>
          </cell>
          <cell r="BF14">
            <v>7767.5999999999985</v>
          </cell>
          <cell r="BH14">
            <v>7742.3899999999985</v>
          </cell>
        </row>
        <row r="16">
          <cell r="AJ16">
            <v>374.42486009625577</v>
          </cell>
          <cell r="BA16">
            <v>647.80912689280672</v>
          </cell>
          <cell r="BF16">
            <v>11569.398999999998</v>
          </cell>
          <cell r="BH16">
            <v>11563.825999999997</v>
          </cell>
        </row>
        <row r="20">
          <cell r="D20">
            <v>66.25</v>
          </cell>
          <cell r="E20">
            <v>64.5</v>
          </cell>
          <cell r="F20">
            <v>44</v>
          </cell>
          <cell r="G20">
            <v>44</v>
          </cell>
          <cell r="H20">
            <v>44</v>
          </cell>
          <cell r="I20">
            <v>44</v>
          </cell>
          <cell r="J20">
            <v>44</v>
          </cell>
          <cell r="K20">
            <v>36.25</v>
          </cell>
          <cell r="L20">
            <v>36</v>
          </cell>
          <cell r="M20">
            <v>36</v>
          </cell>
          <cell r="N20">
            <v>36</v>
          </cell>
          <cell r="O20">
            <v>36</v>
          </cell>
          <cell r="P20">
            <v>36</v>
          </cell>
          <cell r="Q20">
            <v>36</v>
          </cell>
          <cell r="R20">
            <v>36</v>
          </cell>
          <cell r="S20">
            <v>45.75</v>
          </cell>
          <cell r="T20">
            <v>46.25</v>
          </cell>
          <cell r="U20">
            <v>84.75</v>
          </cell>
          <cell r="V20">
            <v>92</v>
          </cell>
          <cell r="W20">
            <v>78</v>
          </cell>
          <cell r="X20">
            <v>93</v>
          </cell>
          <cell r="Y20">
            <v>93</v>
          </cell>
          <cell r="Z20">
            <v>93</v>
          </cell>
          <cell r="AA20">
            <v>93</v>
          </cell>
          <cell r="AC20">
            <v>93</v>
          </cell>
        </row>
        <row r="21">
          <cell r="D21">
            <v>49.25</v>
          </cell>
          <cell r="E21">
            <v>50</v>
          </cell>
          <cell r="F21">
            <v>50</v>
          </cell>
          <cell r="G21">
            <v>50</v>
          </cell>
          <cell r="H21">
            <v>50</v>
          </cell>
          <cell r="I21">
            <v>50</v>
          </cell>
          <cell r="J21">
            <v>50</v>
          </cell>
          <cell r="K21">
            <v>50</v>
          </cell>
          <cell r="L21">
            <v>49.75</v>
          </cell>
          <cell r="M21">
            <v>40</v>
          </cell>
          <cell r="N21">
            <v>39.75</v>
          </cell>
          <cell r="O21">
            <v>40</v>
          </cell>
          <cell r="P21">
            <v>40</v>
          </cell>
          <cell r="Q21">
            <v>40</v>
          </cell>
          <cell r="R21">
            <v>40</v>
          </cell>
          <cell r="S21">
            <v>40</v>
          </cell>
          <cell r="T21">
            <v>44.25</v>
          </cell>
          <cell r="U21">
            <v>91.75</v>
          </cell>
          <cell r="V21">
            <v>100.75</v>
          </cell>
          <cell r="W21">
            <v>100</v>
          </cell>
          <cell r="X21">
            <v>100</v>
          </cell>
          <cell r="Y21">
            <v>99.25</v>
          </cell>
          <cell r="Z21">
            <v>70</v>
          </cell>
          <cell r="AA21">
            <v>70</v>
          </cell>
          <cell r="AB21">
            <v>1404.75</v>
          </cell>
        </row>
        <row r="36">
          <cell r="D36">
            <v>74</v>
          </cell>
          <cell r="E36">
            <v>57.75</v>
          </cell>
          <cell r="F36">
            <v>41</v>
          </cell>
          <cell r="G36">
            <v>41</v>
          </cell>
          <cell r="H36">
            <v>41</v>
          </cell>
          <cell r="I36">
            <v>41</v>
          </cell>
          <cell r="J36">
            <v>41</v>
          </cell>
          <cell r="K36">
            <v>81</v>
          </cell>
          <cell r="L36">
            <v>81</v>
          </cell>
          <cell r="M36">
            <v>81</v>
          </cell>
          <cell r="N36">
            <v>81</v>
          </cell>
          <cell r="O36">
            <v>81</v>
          </cell>
          <cell r="P36">
            <v>77.75</v>
          </cell>
          <cell r="Q36">
            <v>74</v>
          </cell>
          <cell r="R36">
            <v>37.25</v>
          </cell>
          <cell r="S36">
            <v>37</v>
          </cell>
          <cell r="T36">
            <v>37</v>
          </cell>
          <cell r="U36">
            <v>37</v>
          </cell>
          <cell r="V36">
            <v>37</v>
          </cell>
          <cell r="W36">
            <v>40</v>
          </cell>
          <cell r="X36">
            <v>81</v>
          </cell>
          <cell r="Y36">
            <v>81</v>
          </cell>
          <cell r="Z36">
            <v>86</v>
          </cell>
          <cell r="AA36">
            <v>89</v>
          </cell>
          <cell r="AB36">
            <v>1455.75</v>
          </cell>
        </row>
        <row r="40">
          <cell r="D40">
            <v>650.84749999999997</v>
          </cell>
          <cell r="E40">
            <v>666.59749999999997</v>
          </cell>
          <cell r="F40">
            <v>680.97249999999997</v>
          </cell>
          <cell r="G40">
            <v>689.09749999999997</v>
          </cell>
          <cell r="H40">
            <v>694.07249999999999</v>
          </cell>
          <cell r="I40">
            <v>699.14750000000004</v>
          </cell>
          <cell r="J40">
            <v>710.64750000000004</v>
          </cell>
          <cell r="K40">
            <v>696.87249999999995</v>
          </cell>
          <cell r="L40">
            <v>677.54750000000001</v>
          </cell>
          <cell r="M40">
            <v>677.34749999999997</v>
          </cell>
          <cell r="N40">
            <v>661.84749999999997</v>
          </cell>
          <cell r="O40">
            <v>668.69749999999999</v>
          </cell>
          <cell r="P40">
            <v>675.24749999999995</v>
          </cell>
          <cell r="Q40">
            <v>610.89750000000004</v>
          </cell>
          <cell r="R40">
            <v>613.42250000000001</v>
          </cell>
          <cell r="S40">
            <v>620.32249999999999</v>
          </cell>
          <cell r="T40">
            <v>662.29750000000001</v>
          </cell>
          <cell r="U40">
            <v>689.64750000000004</v>
          </cell>
          <cell r="V40">
            <v>717.64750000000004</v>
          </cell>
          <cell r="W40">
            <v>758.64750000000004</v>
          </cell>
          <cell r="X40">
            <v>753.89750000000004</v>
          </cell>
          <cell r="Y40">
            <v>769.59749999999997</v>
          </cell>
          <cell r="Z40">
            <v>760.34749999999997</v>
          </cell>
          <cell r="AA40">
            <v>741.09749999999997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44820</v>
          </cell>
        </row>
        <row r="26">
          <cell r="I26">
            <v>24383</v>
          </cell>
        </row>
        <row r="28">
          <cell r="I28">
            <v>8490</v>
          </cell>
        </row>
        <row r="30">
          <cell r="I30">
            <v>6400</v>
          </cell>
        </row>
        <row r="31">
          <cell r="G31">
            <v>14.81427</v>
          </cell>
          <cell r="I31">
            <v>15267</v>
          </cell>
        </row>
        <row r="41">
          <cell r="G41">
            <v>14.07</v>
          </cell>
        </row>
        <row r="44">
          <cell r="G44">
            <v>23.94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9">
          <cell r="D29">
            <v>113.12</v>
          </cell>
          <cell r="E29">
            <v>93.1</v>
          </cell>
          <cell r="F29">
            <v>93.17</v>
          </cell>
          <cell r="G29">
            <v>92.18</v>
          </cell>
          <cell r="H29">
            <v>92.16</v>
          </cell>
          <cell r="I29">
            <v>93.14</v>
          </cell>
          <cell r="J29">
            <v>93.14</v>
          </cell>
          <cell r="K29">
            <v>92.22</v>
          </cell>
          <cell r="M29">
            <v>95.39</v>
          </cell>
          <cell r="N29">
            <v>95.41</v>
          </cell>
          <cell r="O29">
            <v>95.39</v>
          </cell>
          <cell r="P29">
            <v>95.36</v>
          </cell>
          <cell r="Q29">
            <v>95.36</v>
          </cell>
          <cell r="R29">
            <v>92.14</v>
          </cell>
          <cell r="S29">
            <v>90.3</v>
          </cell>
          <cell r="T29">
            <v>90.32</v>
          </cell>
          <cell r="U29">
            <v>95.3</v>
          </cell>
          <cell r="V29">
            <v>95.25</v>
          </cell>
          <cell r="W29">
            <v>115.04</v>
          </cell>
          <cell r="X29">
            <v>115.02</v>
          </cell>
          <cell r="Y29">
            <v>115.02</v>
          </cell>
          <cell r="Z29">
            <v>113.04</v>
          </cell>
          <cell r="AA29">
            <v>113.04</v>
          </cell>
        </row>
      </sheetData>
      <sheetData sheetId="55"/>
      <sheetData sheetId="56"/>
      <sheetData sheetId="57"/>
      <sheetData sheetId="58">
        <row r="4">
          <cell r="E4">
            <v>326</v>
          </cell>
        </row>
        <row r="5">
          <cell r="E5">
            <v>326</v>
          </cell>
        </row>
        <row r="6">
          <cell r="E6">
            <v>326</v>
          </cell>
        </row>
        <row r="7">
          <cell r="E7">
            <v>326</v>
          </cell>
        </row>
        <row r="8">
          <cell r="E8">
            <v>326</v>
          </cell>
        </row>
        <row r="9">
          <cell r="E9">
            <v>326</v>
          </cell>
        </row>
        <row r="10">
          <cell r="E10">
            <v>326</v>
          </cell>
        </row>
        <row r="11">
          <cell r="E11">
            <v>315.5</v>
          </cell>
        </row>
        <row r="12">
          <cell r="E12">
            <v>294.5</v>
          </cell>
        </row>
        <row r="13">
          <cell r="E13">
            <v>277</v>
          </cell>
        </row>
        <row r="14">
          <cell r="E14">
            <v>254.75</v>
          </cell>
        </row>
        <row r="15">
          <cell r="E15">
            <v>267</v>
          </cell>
        </row>
        <row r="16">
          <cell r="E16">
            <v>254.75</v>
          </cell>
        </row>
        <row r="17">
          <cell r="E17">
            <v>201.5</v>
          </cell>
        </row>
        <row r="18">
          <cell r="E18">
            <v>261.25</v>
          </cell>
        </row>
        <row r="19">
          <cell r="E19">
            <v>244.5</v>
          </cell>
        </row>
        <row r="20">
          <cell r="E20">
            <v>258.5</v>
          </cell>
        </row>
        <row r="21">
          <cell r="E21">
            <v>266</v>
          </cell>
        </row>
        <row r="22">
          <cell r="E22">
            <v>286.5</v>
          </cell>
        </row>
        <row r="23">
          <cell r="E23">
            <v>264.75</v>
          </cell>
        </row>
        <row r="24">
          <cell r="E24">
            <v>261</v>
          </cell>
        </row>
        <row r="25">
          <cell r="E25">
            <v>319</v>
          </cell>
        </row>
        <row r="26">
          <cell r="E26">
            <v>318.25</v>
          </cell>
        </row>
        <row r="27">
          <cell r="E27">
            <v>306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3C2B7-4059-41D1-9786-9324683A269E}">
  <sheetPr>
    <tabColor rgb="FF00B050"/>
    <pageSetUpPr fitToPage="1"/>
  </sheetPr>
  <dimension ref="A1:FD378"/>
  <sheetViews>
    <sheetView tabSelected="1" view="pageBreakPreview" topLeftCell="A13" zoomScale="60" zoomScaleNormal="85" zoomScalePageLayoutView="90" workbookViewId="0">
      <selection activeCell="D48" sqref="D48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08" customWidth="1"/>
    <col min="34" max="34" width="33.5703125" style="308" customWidth="1"/>
    <col min="35" max="35" width="42" style="308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44820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44821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35212.75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1359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6948.7</v>
      </c>
      <c r="AC12" s="56" t="s">
        <v>13</v>
      </c>
      <c r="AD12" s="57" t="s">
        <v>17</v>
      </c>
      <c r="AE12" s="58">
        <f>'[1]Form-1_AnticipatedVsActual_BI'!G41*100</f>
        <v>1407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1721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2394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50.03</v>
      </c>
      <c r="AN13" s="73"/>
      <c r="AO13" s="71">
        <f>[1]Report_Actual_RTD!E5</f>
        <v>1239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44820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1197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19336.998999999996</v>
      </c>
      <c r="AC14" s="56" t="s">
        <v>13</v>
      </c>
      <c r="AD14" s="77" t="s">
        <v>30</v>
      </c>
      <c r="AE14" s="78">
        <f>'[1]Form-1_AnticipatedVsActual_BI'!G31*100</f>
        <v>1481.4270000000001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50.03</v>
      </c>
      <c r="AN14" s="82"/>
      <c r="AO14" s="71">
        <f>[1]Report_Actual_RTD!E6</f>
        <v>1242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50.04</v>
      </c>
      <c r="AN15" s="95"/>
      <c r="AO15" s="71">
        <f>[1]Report_Actual_RTD!E7</f>
        <v>1223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50.04</v>
      </c>
      <c r="AN16" s="111">
        <f>IF(SUM(AM13:AM16)&gt;0,AVERAGE(AM13:AM16),"")</f>
        <v>50.034999999999997</v>
      </c>
      <c r="AO16" s="71">
        <f>[1]Report_Actual_RTD!E8</f>
        <v>1212</v>
      </c>
      <c r="AP16" s="83">
        <f>IF(SUM(AO13:AO16)&gt;0,AVERAGE(AO13:AO16),0)</f>
        <v>1229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81">
        <f>IF([1]Report_Actual_RTD!C9="","",[1]Report_Actual_RTD!C9)</f>
        <v>50.02</v>
      </c>
      <c r="AN17" s="111"/>
      <c r="AO17" s="71">
        <f>[1]Report_Actual_RTD!E9</f>
        <v>1216</v>
      </c>
      <c r="AP17" s="83"/>
      <c r="AV17" s="112"/>
      <c r="AW17" s="112"/>
      <c r="AY17" s="113" t="s">
        <v>63</v>
      </c>
      <c r="AZ17" s="122">
        <f>'[1]Report_Daily Hrly Load Sheet '!D21</f>
        <v>49.25</v>
      </c>
      <c r="BA17" s="122">
        <f>'[1]Report_Daily Hrly Load Sheet '!E21</f>
        <v>50</v>
      </c>
      <c r="BB17" s="122">
        <f>'[1]Report_Daily Hrly Load Sheet '!F21</f>
        <v>50</v>
      </c>
      <c r="BC17" s="122">
        <f>'[1]Report_Daily Hrly Load Sheet '!G21</f>
        <v>50</v>
      </c>
      <c r="BD17" s="122">
        <f>'[1]Report_Daily Hrly Load Sheet '!H21</f>
        <v>50</v>
      </c>
      <c r="BE17" s="122">
        <f>'[1]Report_Daily Hrly Load Sheet '!I21</f>
        <v>50</v>
      </c>
      <c r="BF17" s="122">
        <f>'[1]Report_Daily Hrly Load Sheet '!J21</f>
        <v>50</v>
      </c>
      <c r="BG17" s="122">
        <f>'[1]Report_Daily Hrly Load Sheet '!K21</f>
        <v>50</v>
      </c>
      <c r="BH17" s="122">
        <f>'[1]Report_Daily Hrly Load Sheet '!L21</f>
        <v>49.75</v>
      </c>
      <c r="BI17" s="122">
        <f>'[1]Report_Daily Hrly Load Sheet '!M21</f>
        <v>40</v>
      </c>
      <c r="BJ17" s="122">
        <f>'[1]Report_Daily Hrly Load Sheet '!N21</f>
        <v>39.75</v>
      </c>
      <c r="BK17" s="122">
        <f>'[1]Report_Daily Hrly Load Sheet '!O21</f>
        <v>40</v>
      </c>
      <c r="BL17" s="122">
        <f>'[1]Report_Daily Hrly Load Sheet '!P21</f>
        <v>40</v>
      </c>
      <c r="BM17" s="122">
        <f>'[1]Report_Daily Hrly Load Sheet '!Q21</f>
        <v>40</v>
      </c>
      <c r="BN17" s="122">
        <f>'[1]Report_Daily Hrly Load Sheet '!R21</f>
        <v>40</v>
      </c>
      <c r="BO17" s="122">
        <f>'[1]Report_Daily Hrly Load Sheet '!S21</f>
        <v>40</v>
      </c>
      <c r="BP17" s="122">
        <f>'[1]Report_Daily Hrly Load Sheet '!T21</f>
        <v>44.25</v>
      </c>
      <c r="BQ17" s="122">
        <f>'[1]Report_Daily Hrly Load Sheet '!U21</f>
        <v>91.75</v>
      </c>
      <c r="BR17" s="122">
        <f>'[1]Report_Daily Hrly Load Sheet '!V21</f>
        <v>100.75</v>
      </c>
      <c r="BS17" s="122">
        <f>'[1]Report_Daily Hrly Load Sheet '!W21</f>
        <v>100</v>
      </c>
      <c r="BT17" s="122">
        <f>'[1]Report_Daily Hrly Load Sheet '!X21</f>
        <v>100</v>
      </c>
      <c r="BU17" s="122">
        <f>'[1]Report_Daily Hrly Load Sheet '!Y21</f>
        <v>99.25</v>
      </c>
      <c r="BV17" s="122">
        <f>'[1]Report_Daily Hrly Load Sheet '!Z21</f>
        <v>70</v>
      </c>
      <c r="BW17" s="122">
        <f>'[1]Report_Daily Hrly Load Sheet '!AA21</f>
        <v>70</v>
      </c>
      <c r="BX17" s="122">
        <f>'[1]Report_Daily Hrly Load Sheet '!AB21</f>
        <v>1404.75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50.02</v>
      </c>
      <c r="AN18" s="111"/>
      <c r="AO18" s="71">
        <f>[1]Report_Actual_RTD!E10</f>
        <v>1223</v>
      </c>
      <c r="AP18" s="83"/>
      <c r="AV18" s="112"/>
      <c r="AW18" s="112"/>
      <c r="AY18" s="113" t="s">
        <v>30</v>
      </c>
      <c r="AZ18" s="122">
        <f>'[1]Report_Daily Hrly Load Sheet '!D36</f>
        <v>74</v>
      </c>
      <c r="BA18" s="122">
        <f>'[1]Report_Daily Hrly Load Sheet '!E36</f>
        <v>57.75</v>
      </c>
      <c r="BB18" s="122">
        <f>'[1]Report_Daily Hrly Load Sheet '!F36</f>
        <v>41</v>
      </c>
      <c r="BC18" s="122">
        <f>'[1]Report_Daily Hrly Load Sheet '!G36</f>
        <v>41</v>
      </c>
      <c r="BD18" s="122">
        <f>'[1]Report_Daily Hrly Load Sheet '!H36</f>
        <v>41</v>
      </c>
      <c r="BE18" s="122">
        <f>'[1]Report_Daily Hrly Load Sheet '!I36</f>
        <v>41</v>
      </c>
      <c r="BF18" s="122">
        <f>'[1]Report_Daily Hrly Load Sheet '!J36</f>
        <v>41</v>
      </c>
      <c r="BG18" s="122">
        <f>'[1]Report_Daily Hrly Load Sheet '!K36</f>
        <v>81</v>
      </c>
      <c r="BH18" s="122">
        <f>'[1]Report_Daily Hrly Load Sheet '!L36</f>
        <v>81</v>
      </c>
      <c r="BI18" s="122">
        <f>'[1]Report_Daily Hrly Load Sheet '!M36</f>
        <v>81</v>
      </c>
      <c r="BJ18" s="122">
        <f>'[1]Report_Daily Hrly Load Sheet '!N36</f>
        <v>81</v>
      </c>
      <c r="BK18" s="122">
        <f>'[1]Report_Daily Hrly Load Sheet '!O36</f>
        <v>81</v>
      </c>
      <c r="BL18" s="122">
        <f>'[1]Report_Daily Hrly Load Sheet '!P36</f>
        <v>77.75</v>
      </c>
      <c r="BM18" s="122">
        <f>'[1]Report_Daily Hrly Load Sheet '!Q36</f>
        <v>74</v>
      </c>
      <c r="BN18" s="122">
        <f>'[1]Report_Daily Hrly Load Sheet '!R36</f>
        <v>37.25</v>
      </c>
      <c r="BO18" s="122">
        <f>'[1]Report_Daily Hrly Load Sheet '!S36</f>
        <v>37</v>
      </c>
      <c r="BP18" s="122">
        <f>'[1]Report_Daily Hrly Load Sheet '!T36</f>
        <v>37</v>
      </c>
      <c r="BQ18" s="122">
        <f>'[1]Report_Daily Hrly Load Sheet '!U36</f>
        <v>37</v>
      </c>
      <c r="BR18" s="122">
        <f>'[1]Report_Daily Hrly Load Sheet '!V36</f>
        <v>37</v>
      </c>
      <c r="BS18" s="122">
        <f>'[1]Report_Daily Hrly Load Sheet '!W36</f>
        <v>40</v>
      </c>
      <c r="BT18" s="122">
        <f>'[1]Report_Daily Hrly Load Sheet '!X36</f>
        <v>81</v>
      </c>
      <c r="BU18" s="122">
        <f>'[1]Report_Daily Hrly Load Sheet '!Y36</f>
        <v>81</v>
      </c>
      <c r="BV18" s="122">
        <f>'[1]Report_Daily Hrly Load Sheet '!Z36</f>
        <v>86</v>
      </c>
      <c r="BW18" s="122">
        <f>'[1]Report_Daily Hrly Load Sheet '!AA36</f>
        <v>89</v>
      </c>
      <c r="BX18" s="122">
        <f>'[1]Report_Daily Hrly Load Sheet '!AB36</f>
        <v>1455.75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50.01</v>
      </c>
      <c r="AN19" s="111"/>
      <c r="AO19" s="71">
        <f>[1]Report_Actual_RTD!E11</f>
        <v>1218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50.07</v>
      </c>
      <c r="AN20" s="111">
        <f>IF(SUM(AM17:AM20)&gt;0,AVERAGE(AM17:AM20),"")</f>
        <v>50.03</v>
      </c>
      <c r="AO20" s="71">
        <f>[1]Report_Actual_RTD!E12</f>
        <v>1220</v>
      </c>
      <c r="AP20" s="83">
        <f>IF(SUM(AO17:AO20)&gt;0,AVERAGE(AO17:AO20),0)</f>
        <v>1219.25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81">
        <f>IF([1]Report_Actual_RTD!C13="","",[1]Report_Actual_RTD!C13)</f>
        <v>50.03</v>
      </c>
      <c r="AN21" s="81"/>
      <c r="AO21" s="71">
        <f>[1]Report_Actual_RTD!E13</f>
        <v>1207</v>
      </c>
      <c r="AP21" s="83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50</v>
      </c>
      <c r="AN22" s="111"/>
      <c r="AO22" s="71">
        <f>[1]Report_Actual_RTD!E14</f>
        <v>1210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50.02</v>
      </c>
      <c r="AN23" s="111"/>
      <c r="AO23" s="71">
        <f>[1]Report_Actual_RTD!E15</f>
        <v>1203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50.02</v>
      </c>
      <c r="AN24" s="149">
        <f>IF(SUM(AM21:AM24)&gt;0,AVERAGE(AM21:AM24),"")</f>
        <v>50.017500000000005</v>
      </c>
      <c r="AO24" s="71">
        <f>[1]Report_Actual_RTD!E16</f>
        <v>1201</v>
      </c>
      <c r="AP24" s="83">
        <f>IF(SUM(AO21:AO24)&gt;0,AVERAGE(AO21:AO24),0)</f>
        <v>1205.25</v>
      </c>
      <c r="AV24" s="150"/>
      <c r="AW24" s="151"/>
    </row>
    <row r="25" spans="1:76" ht="18" customHeight="1">
      <c r="A25" s="152">
        <v>1</v>
      </c>
      <c r="B25" s="153">
        <f>Z25/$Z$50*$AB$14</f>
        <v>760.59806594536747</v>
      </c>
      <c r="C25" s="153">
        <f>IF($AB$11=0,0,AA25/$AA$50*$AB$11)</f>
        <v>66.310992450745715</v>
      </c>
      <c r="D25" s="153">
        <f>IF(AB25=0,0,AB25/$AB$50*$AB$12)</f>
        <v>326.75001983339939</v>
      </c>
      <c r="E25" s="153">
        <f>AZ17</f>
        <v>49.25</v>
      </c>
      <c r="F25" s="153">
        <f>AZ18</f>
        <v>74</v>
      </c>
      <c r="G25" s="153">
        <f>'[1]Form-7_Daily Hrly Load Sheet'!D29</f>
        <v>113.12</v>
      </c>
      <c r="H25" s="153">
        <f>B25+C25+D25+E25+F25+G25</f>
        <v>1390.0290782295124</v>
      </c>
      <c r="I25" s="154">
        <f>J25-H25</f>
        <v>-160.52220667251186</v>
      </c>
      <c r="J25" s="154">
        <f t="shared" ref="J25:J48" si="0">AI25</f>
        <v>1229.5068715570005</v>
      </c>
      <c r="K25" s="154">
        <v>0</v>
      </c>
      <c r="L25" s="154">
        <v>0</v>
      </c>
      <c r="M25" s="155">
        <v>0</v>
      </c>
      <c r="N25" s="154">
        <v>0</v>
      </c>
      <c r="O25" s="155">
        <v>0</v>
      </c>
      <c r="P25" s="154">
        <f>'[1]Report_PSPR NRPC  (SLDC)'!C27</f>
        <v>0</v>
      </c>
      <c r="Q25" s="155">
        <v>0</v>
      </c>
      <c r="R25" s="155">
        <v>0</v>
      </c>
      <c r="S25" s="155">
        <v>0</v>
      </c>
      <c r="T25" s="154">
        <f>SUM(L25:S25)</f>
        <v>0</v>
      </c>
      <c r="U25" s="156">
        <f t="shared" ref="U25:U48" si="1">T25/1000</f>
        <v>0</v>
      </c>
      <c r="V25" s="157">
        <f t="shared" ref="V25:V48" si="2">J25+K25+T25</f>
        <v>1229.5068715570005</v>
      </c>
      <c r="W25" s="15"/>
      <c r="X25" s="22"/>
      <c r="Y25" s="113">
        <v>1</v>
      </c>
      <c r="Z25" s="143">
        <f>'[1]Report_Daily Hrly Load Sheet '!D40</f>
        <v>650.84749999999997</v>
      </c>
      <c r="AA25" s="143">
        <f>'[1]Report_Daily Hrly Load Sheet '!D20</f>
        <v>66.25</v>
      </c>
      <c r="AB25" s="143">
        <f>'[1]convertor2 (2)'!E4</f>
        <v>326</v>
      </c>
      <c r="AC25" s="144">
        <f t="shared" ref="AC25:AC48" si="3">Z25+AA25+AB25</f>
        <v>1043.0974999999999</v>
      </c>
      <c r="AD25" s="144">
        <f>AP16</f>
        <v>1229</v>
      </c>
      <c r="AE25" s="158">
        <f>MAX(AO13:AO16)</f>
        <v>1242</v>
      </c>
      <c r="AF25" s="158">
        <f>MIN(AO13:AO16)</f>
        <v>1212</v>
      </c>
      <c r="AG25" s="159">
        <f t="shared" ref="AG25:AG48" si="4">IF(AE25=MAX($AE$25:$AE$48),MAX($AE$25:$AE$48),IF(AF25=MIN($AF$25:$AF$48),MIN($AF$25:$AF$48),AD25))</f>
        <v>1229</v>
      </c>
      <c r="AH25" s="159">
        <f t="shared" ref="AH25:AH48" si="5">AG25</f>
        <v>1229</v>
      </c>
      <c r="AI25" s="159">
        <f t="shared" ref="AI25:AI48" si="6">IF(AH25=$AM$110,$AM$110,IF(AH25=$AM$111,$AM$111,AH25*($AO$109/$AH$50)))</f>
        <v>1229.5068715570005</v>
      </c>
      <c r="AJ25" s="160">
        <f>'[1]Report_Daily Hrly Load Sheet '!$D$82</f>
        <v>0</v>
      </c>
      <c r="AK25" s="161">
        <v>13</v>
      </c>
      <c r="AL25" s="80" t="s">
        <v>90</v>
      </c>
      <c r="AM25" s="81">
        <f>IF([1]Report_Actual_RTD!C17="","",[1]Report_Actual_RTD!C17)</f>
        <v>50.07</v>
      </c>
      <c r="AN25" s="82"/>
      <c r="AO25" s="71">
        <f>[1]Report_Actual_RTD!E17</f>
        <v>1214</v>
      </c>
      <c r="AP25" s="83"/>
      <c r="AV25" s="162">
        <f t="shared" ref="AV25:AV48" si="7">AA25</f>
        <v>66.25</v>
      </c>
      <c r="AW25" s="151">
        <v>1</v>
      </c>
    </row>
    <row r="26" spans="1:76" ht="18" customHeight="1">
      <c r="A26" s="152">
        <v>2</v>
      </c>
      <c r="B26" s="153">
        <f t="shared" ref="B26:B48" si="8">Z26/$Z$50*$AB$14</f>
        <v>779.0039437257069</v>
      </c>
      <c r="C26" s="153">
        <f t="shared" ref="C26:C48" si="9">IF($AB$11=0,0,AA26/$AA$50*$AB$11)</f>
        <v>64.559381329405269</v>
      </c>
      <c r="D26" s="153">
        <f t="shared" ref="D26:D47" si="10">IF(AB26=0,0,AB26/$AB$50*$AB$12)</f>
        <v>326.75001983339939</v>
      </c>
      <c r="E26" s="153">
        <f>BA17</f>
        <v>50</v>
      </c>
      <c r="F26" s="153">
        <f>BA18</f>
        <v>57.75</v>
      </c>
      <c r="G26" s="153">
        <f>'[1]Form-7_Daily Hrly Load Sheet'!E29</f>
        <v>93.1</v>
      </c>
      <c r="H26" s="153">
        <f t="shared" ref="H26:H48" si="11">B26+C26+D26+E26+F26+G26</f>
        <v>1371.1633448885113</v>
      </c>
      <c r="I26" s="154">
        <f t="shared" ref="I26:I48" si="12">J26-H26</f>
        <v>-151.41049448503463</v>
      </c>
      <c r="J26" s="154">
        <f t="shared" si="0"/>
        <v>1219.7528504034767</v>
      </c>
      <c r="K26" s="154">
        <v>0</v>
      </c>
      <c r="L26" s="154">
        <v>0</v>
      </c>
      <c r="M26" s="163">
        <v>0</v>
      </c>
      <c r="N26" s="154">
        <v>0</v>
      </c>
      <c r="O26" s="163">
        <v>0</v>
      </c>
      <c r="P26" s="154">
        <f>'[1]Report_PSPR NRPC  (SLDC)'!C28</f>
        <v>0</v>
      </c>
      <c r="Q26" s="155">
        <v>0</v>
      </c>
      <c r="R26" s="155">
        <v>0</v>
      </c>
      <c r="S26" s="155">
        <v>0</v>
      </c>
      <c r="T26" s="154">
        <f t="shared" ref="T26:T48" si="13">SUM(L26:S26)</f>
        <v>0</v>
      </c>
      <c r="U26" s="164">
        <f t="shared" si="1"/>
        <v>0</v>
      </c>
      <c r="V26" s="157">
        <f t="shared" si="2"/>
        <v>1219.7528504034767</v>
      </c>
      <c r="W26" s="15"/>
      <c r="X26" s="165"/>
      <c r="Y26" s="113">
        <v>2</v>
      </c>
      <c r="Z26" s="143">
        <f>'[1]Report_Daily Hrly Load Sheet '!E40</f>
        <v>666.59749999999997</v>
      </c>
      <c r="AA26" s="143">
        <f>'[1]Report_Daily Hrly Load Sheet '!E20</f>
        <v>64.5</v>
      </c>
      <c r="AB26" s="143">
        <f>'[1]convertor2 (2)'!E5</f>
        <v>326</v>
      </c>
      <c r="AC26" s="144">
        <f t="shared" si="3"/>
        <v>1057.0974999999999</v>
      </c>
      <c r="AD26" s="144">
        <f>AP20</f>
        <v>1219.25</v>
      </c>
      <c r="AE26" s="158">
        <f>MAX(AO17:AO20)</f>
        <v>1223</v>
      </c>
      <c r="AF26" s="158">
        <f>MIN(AO17:AO20)</f>
        <v>1216</v>
      </c>
      <c r="AG26" s="159">
        <f t="shared" si="4"/>
        <v>1219.25</v>
      </c>
      <c r="AH26" s="159">
        <f t="shared" si="5"/>
        <v>1219.25</v>
      </c>
      <c r="AI26" s="159">
        <f t="shared" si="6"/>
        <v>1219.7528504034767</v>
      </c>
      <c r="AJ26" s="166">
        <f>'[1]Report_Daily Hrly Load Sheet '!$E$82</f>
        <v>0</v>
      </c>
      <c r="AK26" s="161">
        <v>14</v>
      </c>
      <c r="AL26" s="80" t="s">
        <v>91</v>
      </c>
      <c r="AM26" s="81">
        <f>IF([1]Report_Actual_RTD!C18="","",[1]Report_Actual_RTD!C18)</f>
        <v>50.1</v>
      </c>
      <c r="AN26" s="82"/>
      <c r="AO26" s="71">
        <f>[1]Report_Actual_RTD!E18</f>
        <v>1213</v>
      </c>
      <c r="AP26" s="83"/>
      <c r="AV26" s="162">
        <f t="shared" si="7"/>
        <v>64.5</v>
      </c>
      <c r="AW26" s="151">
        <v>2</v>
      </c>
    </row>
    <row r="27" spans="1:76" s="170" customFormat="1" ht="18" customHeight="1">
      <c r="A27" s="152">
        <v>3</v>
      </c>
      <c r="B27" s="153">
        <f t="shared" si="8"/>
        <v>795.80295916014381</v>
      </c>
      <c r="C27" s="153">
        <f t="shared" si="9"/>
        <v>44.040508193702813</v>
      </c>
      <c r="D27" s="153">
        <f t="shared" si="10"/>
        <v>326.75001983339939</v>
      </c>
      <c r="E27" s="153">
        <f>BB17</f>
        <v>50</v>
      </c>
      <c r="F27" s="153">
        <f>BB18</f>
        <v>41</v>
      </c>
      <c r="G27" s="153">
        <f>'[1]Form-7_Daily Hrly Load Sheet'!F29</f>
        <v>93.17</v>
      </c>
      <c r="H27" s="153">
        <f t="shared" si="11"/>
        <v>1350.763487187246</v>
      </c>
      <c r="I27" s="154">
        <f t="shared" si="12"/>
        <v>-145.01641074780355</v>
      </c>
      <c r="J27" s="154">
        <f t="shared" si="0"/>
        <v>1205.7470764394425</v>
      </c>
      <c r="K27" s="167">
        <v>0</v>
      </c>
      <c r="L27" s="154">
        <v>0</v>
      </c>
      <c r="M27" s="155">
        <v>0</v>
      </c>
      <c r="N27" s="154">
        <v>0</v>
      </c>
      <c r="O27" s="155">
        <v>0</v>
      </c>
      <c r="P27" s="154">
        <f>'[1]Report_PSPR NRPC  (SLDC)'!C29</f>
        <v>0</v>
      </c>
      <c r="Q27" s="155">
        <v>0</v>
      </c>
      <c r="R27" s="155">
        <v>0</v>
      </c>
      <c r="S27" s="155">
        <v>0</v>
      </c>
      <c r="T27" s="154">
        <f t="shared" si="13"/>
        <v>0</v>
      </c>
      <c r="U27" s="156">
        <f t="shared" si="1"/>
        <v>0</v>
      </c>
      <c r="V27" s="157">
        <f t="shared" si="2"/>
        <v>1205.7470764394425</v>
      </c>
      <c r="W27" s="168"/>
      <c r="X27" s="165"/>
      <c r="Y27" s="169">
        <v>3</v>
      </c>
      <c r="Z27" s="143">
        <f>'[1]Report_Daily Hrly Load Sheet '!F40</f>
        <v>680.97249999999997</v>
      </c>
      <c r="AA27" s="143">
        <f>'[1]Report_Daily Hrly Load Sheet '!F20</f>
        <v>44</v>
      </c>
      <c r="AB27" s="143">
        <f>'[1]convertor2 (2)'!E6</f>
        <v>326</v>
      </c>
      <c r="AC27" s="144">
        <f t="shared" si="3"/>
        <v>1050.9724999999999</v>
      </c>
      <c r="AD27" s="144">
        <f>AP24</f>
        <v>1205.25</v>
      </c>
      <c r="AE27" s="158">
        <f>MAX(AO21:AO24)</f>
        <v>1210</v>
      </c>
      <c r="AF27" s="158">
        <f>MIN(AO21:AO24)</f>
        <v>1201</v>
      </c>
      <c r="AG27" s="159">
        <f t="shared" si="4"/>
        <v>1205.25</v>
      </c>
      <c r="AH27" s="159">
        <f t="shared" si="5"/>
        <v>1205.25</v>
      </c>
      <c r="AI27" s="159">
        <f t="shared" si="6"/>
        <v>1205.7470764394425</v>
      </c>
      <c r="AJ27" s="166">
        <f>'[1]Report_Daily Hrly Load Sheet '!$F$82</f>
        <v>0</v>
      </c>
      <c r="AK27" s="161">
        <v>15</v>
      </c>
      <c r="AL27" s="80" t="s">
        <v>92</v>
      </c>
      <c r="AM27" s="81">
        <f>IF([1]Report_Actual_RTD!C19="","",[1]Report_Actual_RTD!C19)</f>
        <v>50.1</v>
      </c>
      <c r="AN27" s="82"/>
      <c r="AO27" s="71">
        <f>[1]Report_Actual_RTD!E19</f>
        <v>1206</v>
      </c>
      <c r="AP27" s="83"/>
      <c r="AV27" s="171">
        <f t="shared" si="7"/>
        <v>44</v>
      </c>
      <c r="AW27" s="172">
        <v>3</v>
      </c>
    </row>
    <row r="28" spans="1:76" s="96" customFormat="1" ht="18" customHeight="1">
      <c r="A28" s="152">
        <v>4</v>
      </c>
      <c r="B28" s="153">
        <f t="shared" si="8"/>
        <v>805.29805484047768</v>
      </c>
      <c r="C28" s="153">
        <f t="shared" si="9"/>
        <v>44.040508193702813</v>
      </c>
      <c r="D28" s="153">
        <f t="shared" si="10"/>
        <v>326.75001983339939</v>
      </c>
      <c r="E28" s="153">
        <f>BC17</f>
        <v>50</v>
      </c>
      <c r="F28" s="153">
        <f>BC18</f>
        <v>41</v>
      </c>
      <c r="G28" s="153">
        <f>'[1]Form-7_Daily Hrly Load Sheet'!G29</f>
        <v>92.18</v>
      </c>
      <c r="H28" s="153">
        <f t="shared" si="11"/>
        <v>1359.2685828675801</v>
      </c>
      <c r="I28" s="154">
        <f t="shared" si="12"/>
        <v>-162.26858286758011</v>
      </c>
      <c r="J28" s="154">
        <f t="shared" si="0"/>
        <v>1197</v>
      </c>
      <c r="K28" s="154">
        <v>0</v>
      </c>
      <c r="L28" s="154">
        <v>0</v>
      </c>
      <c r="M28" s="155">
        <v>0</v>
      </c>
      <c r="N28" s="154">
        <v>0</v>
      </c>
      <c r="O28" s="155">
        <v>0</v>
      </c>
      <c r="P28" s="154">
        <f>'[1]Report_PSPR NRPC  (SLDC)'!C30</f>
        <v>0</v>
      </c>
      <c r="Q28" s="155">
        <v>0</v>
      </c>
      <c r="R28" s="155">
        <v>0</v>
      </c>
      <c r="S28" s="155">
        <v>0</v>
      </c>
      <c r="T28" s="154">
        <f t="shared" si="13"/>
        <v>0</v>
      </c>
      <c r="U28" s="156">
        <f t="shared" si="1"/>
        <v>0</v>
      </c>
      <c r="V28" s="157">
        <f t="shared" si="2"/>
        <v>1197</v>
      </c>
      <c r="W28" s="9"/>
      <c r="X28" s="165"/>
      <c r="Y28" s="173">
        <v>4</v>
      </c>
      <c r="Z28" s="143">
        <f>'[1]Report_Daily Hrly Load Sheet '!G40</f>
        <v>689.09749999999997</v>
      </c>
      <c r="AA28" s="143">
        <f>'[1]Report_Daily Hrly Load Sheet '!G20</f>
        <v>44</v>
      </c>
      <c r="AB28" s="143">
        <f>'[1]convertor2 (2)'!E7</f>
        <v>326</v>
      </c>
      <c r="AC28" s="144">
        <f t="shared" si="3"/>
        <v>1059.0974999999999</v>
      </c>
      <c r="AD28" s="144">
        <f>AP28</f>
        <v>1207.5</v>
      </c>
      <c r="AE28" s="158">
        <f>MAX(AO25:AO28)</f>
        <v>1214</v>
      </c>
      <c r="AF28" s="158">
        <f>MIN(AO25:AO28)</f>
        <v>1197</v>
      </c>
      <c r="AG28" s="159">
        <f t="shared" si="4"/>
        <v>1197</v>
      </c>
      <c r="AH28" s="159">
        <f t="shared" si="5"/>
        <v>1197</v>
      </c>
      <c r="AI28" s="159">
        <f t="shared" si="6"/>
        <v>1197</v>
      </c>
      <c r="AJ28" s="166">
        <f>'[1]Report_Daily Hrly Load Sheet '!$G$82</f>
        <v>0</v>
      </c>
      <c r="AK28" s="161">
        <v>16</v>
      </c>
      <c r="AL28" s="80" t="s">
        <v>93</v>
      </c>
      <c r="AM28" s="81">
        <f>IF([1]Report_Actual_RTD!C20="","",[1]Report_Actual_RTD!C20)</f>
        <v>50.08</v>
      </c>
      <c r="AN28" s="149">
        <f>IF(SUM(AM25:AM28)&gt;0,AVERAGE(AM25:AM28),"")</f>
        <v>50.087500000000006</v>
      </c>
      <c r="AO28" s="71">
        <f>[1]Report_Actual_RTD!E20</f>
        <v>1197</v>
      </c>
      <c r="AP28" s="83">
        <f>IF(SUM(AO25:AO28)&gt;0,AVERAGE(AO25:AO28),0)</f>
        <v>1207.5</v>
      </c>
      <c r="AV28" s="162">
        <f t="shared" si="7"/>
        <v>44</v>
      </c>
      <c r="AW28" s="174">
        <v>4</v>
      </c>
    </row>
    <row r="29" spans="1:76" ht="18" customHeight="1">
      <c r="A29" s="152">
        <v>5</v>
      </c>
      <c r="B29" s="153">
        <f t="shared" si="8"/>
        <v>811.11197496474369</v>
      </c>
      <c r="C29" s="153">
        <f t="shared" si="9"/>
        <v>44.040508193702813</v>
      </c>
      <c r="D29" s="153">
        <f t="shared" si="10"/>
        <v>326.75001983339939</v>
      </c>
      <c r="E29" s="153">
        <f>BD17</f>
        <v>50</v>
      </c>
      <c r="F29" s="153">
        <f>BD18</f>
        <v>41</v>
      </c>
      <c r="G29" s="153">
        <f>'[1]Form-7_Daily Hrly Load Sheet'!H29</f>
        <v>92.16</v>
      </c>
      <c r="H29" s="153">
        <f t="shared" si="11"/>
        <v>1365.062502991846</v>
      </c>
      <c r="I29" s="154">
        <f t="shared" si="12"/>
        <v>-142.55851841686263</v>
      </c>
      <c r="J29" s="154">
        <f t="shared" si="0"/>
        <v>1222.5039845749834</v>
      </c>
      <c r="K29" s="154">
        <v>0</v>
      </c>
      <c r="L29" s="154">
        <v>0</v>
      </c>
      <c r="M29" s="155">
        <v>0</v>
      </c>
      <c r="N29" s="154">
        <v>0</v>
      </c>
      <c r="O29" s="155">
        <v>0</v>
      </c>
      <c r="P29" s="154">
        <f>'[1]Report_PSPR NRPC  (SLDC)'!C31</f>
        <v>0</v>
      </c>
      <c r="Q29" s="155">
        <v>0</v>
      </c>
      <c r="R29" s="155">
        <v>0</v>
      </c>
      <c r="S29" s="155">
        <v>0</v>
      </c>
      <c r="T29" s="154">
        <f t="shared" si="13"/>
        <v>0</v>
      </c>
      <c r="U29" s="156">
        <f t="shared" si="1"/>
        <v>0</v>
      </c>
      <c r="V29" s="175">
        <f t="shared" si="2"/>
        <v>1222.5039845749834</v>
      </c>
      <c r="W29" s="15"/>
      <c r="X29" s="165"/>
      <c r="Y29" s="113">
        <v>5</v>
      </c>
      <c r="Z29" s="143">
        <f>'[1]Report_Daily Hrly Load Sheet '!H40</f>
        <v>694.07249999999999</v>
      </c>
      <c r="AA29" s="143">
        <f>'[1]Report_Daily Hrly Load Sheet '!H20</f>
        <v>44</v>
      </c>
      <c r="AB29" s="143">
        <f>'[1]convertor2 (2)'!E8</f>
        <v>326</v>
      </c>
      <c r="AC29" s="144">
        <f t="shared" si="3"/>
        <v>1064.0725</v>
      </c>
      <c r="AD29" s="144">
        <f>AP32</f>
        <v>1222</v>
      </c>
      <c r="AE29" s="158">
        <f>MAX(AO29:AO32)</f>
        <v>1233</v>
      </c>
      <c r="AF29" s="158">
        <f>MIN(AO29:AO32)</f>
        <v>1218</v>
      </c>
      <c r="AG29" s="159">
        <f t="shared" si="4"/>
        <v>1222</v>
      </c>
      <c r="AH29" s="159">
        <f t="shared" si="5"/>
        <v>1222</v>
      </c>
      <c r="AI29" s="159">
        <f t="shared" si="6"/>
        <v>1222.5039845749834</v>
      </c>
      <c r="AJ29" s="166">
        <f>'[1]Report_Daily Hrly Load Sheet '!$H$82</f>
        <v>0</v>
      </c>
      <c r="AK29" s="161">
        <v>17</v>
      </c>
      <c r="AL29" s="80" t="s">
        <v>94</v>
      </c>
      <c r="AM29" s="81">
        <f>IF([1]Report_Actual_RTD!C21="","",[1]Report_Actual_RTD!C21)</f>
        <v>50.04</v>
      </c>
      <c r="AN29" s="82"/>
      <c r="AO29" s="71">
        <f>[1]Report_Actual_RTD!E21</f>
        <v>1218</v>
      </c>
      <c r="AP29" s="83"/>
      <c r="AV29" s="162">
        <f t="shared" si="7"/>
        <v>44</v>
      </c>
      <c r="AW29" s="151">
        <v>5</v>
      </c>
    </row>
    <row r="30" spans="1:76" ht="18" customHeight="1">
      <c r="A30" s="152">
        <v>6</v>
      </c>
      <c r="B30" s="153">
        <f t="shared" si="8"/>
        <v>817.04275780507533</v>
      </c>
      <c r="C30" s="153">
        <f t="shared" si="9"/>
        <v>44.040508193702813</v>
      </c>
      <c r="D30" s="153">
        <f t="shared" si="10"/>
        <v>326.75001983339939</v>
      </c>
      <c r="E30" s="153">
        <f>BE17</f>
        <v>50</v>
      </c>
      <c r="F30" s="153">
        <f>BE18</f>
        <v>41</v>
      </c>
      <c r="G30" s="153">
        <f>'[1]Form-7_Daily Hrly Load Sheet'!I29</f>
        <v>93.14</v>
      </c>
      <c r="H30" s="153">
        <f t="shared" si="11"/>
        <v>1371.9732858321777</v>
      </c>
      <c r="I30" s="154">
        <f t="shared" si="12"/>
        <v>-64.684348153487463</v>
      </c>
      <c r="J30" s="154">
        <f t="shared" si="0"/>
        <v>1307.2889376786902</v>
      </c>
      <c r="K30" s="154">
        <v>0</v>
      </c>
      <c r="L30" s="154">
        <v>0</v>
      </c>
      <c r="M30" s="155">
        <v>0</v>
      </c>
      <c r="N30" s="154">
        <v>0</v>
      </c>
      <c r="O30" s="155">
        <v>0</v>
      </c>
      <c r="P30" s="154">
        <f>'[1]Report_PSPR NRPC  (SLDC)'!C32</f>
        <v>0</v>
      </c>
      <c r="Q30" s="155">
        <v>0</v>
      </c>
      <c r="R30" s="155">
        <v>0</v>
      </c>
      <c r="S30" s="155">
        <v>0</v>
      </c>
      <c r="T30" s="154">
        <f t="shared" si="13"/>
        <v>0</v>
      </c>
      <c r="U30" s="156">
        <f t="shared" si="1"/>
        <v>0</v>
      </c>
      <c r="V30" s="157">
        <f t="shared" si="2"/>
        <v>1307.2889376786902</v>
      </c>
      <c r="W30" s="15"/>
      <c r="X30" s="165"/>
      <c r="Y30" s="113">
        <v>6</v>
      </c>
      <c r="Z30" s="143">
        <f>'[1]Report_Daily Hrly Load Sheet '!I40</f>
        <v>699.14750000000004</v>
      </c>
      <c r="AA30" s="143">
        <f>'[1]Report_Daily Hrly Load Sheet '!I20</f>
        <v>44</v>
      </c>
      <c r="AB30" s="143">
        <f>'[1]convertor2 (2)'!E9</f>
        <v>326</v>
      </c>
      <c r="AC30" s="144">
        <f t="shared" si="3"/>
        <v>1069.1475</v>
      </c>
      <c r="AD30" s="144">
        <f>AP36</f>
        <v>1306.75</v>
      </c>
      <c r="AE30" s="158">
        <f>MAX(AO33:AO36)</f>
        <v>1363</v>
      </c>
      <c r="AF30" s="158">
        <f>MIN(AO33:AO36)</f>
        <v>1258</v>
      </c>
      <c r="AG30" s="159">
        <f t="shared" si="4"/>
        <v>1306.75</v>
      </c>
      <c r="AH30" s="159">
        <f t="shared" si="5"/>
        <v>1306.75</v>
      </c>
      <c r="AI30" s="159">
        <f t="shared" si="6"/>
        <v>1307.2889376786902</v>
      </c>
      <c r="AJ30" s="166">
        <f>'[1]Report_Daily Hrly Load Sheet '!$I$82</f>
        <v>0</v>
      </c>
      <c r="AK30" s="176">
        <v>18</v>
      </c>
      <c r="AL30" s="94" t="s">
        <v>95</v>
      </c>
      <c r="AM30" s="81">
        <f>IF([1]Report_Actual_RTD!C22="","",[1]Report_Actual_RTD!C22)</f>
        <v>50.03</v>
      </c>
      <c r="AN30" s="95"/>
      <c r="AO30" s="71">
        <f>[1]Report_Actual_RTD!E22</f>
        <v>1219</v>
      </c>
      <c r="AP30" s="83"/>
      <c r="AV30" s="162">
        <f t="shared" si="7"/>
        <v>44</v>
      </c>
      <c r="AW30" s="151">
        <v>6</v>
      </c>
    </row>
    <row r="31" spans="1:76" ht="18" customHeight="1">
      <c r="A31" s="152">
        <v>7</v>
      </c>
      <c r="B31" s="153">
        <f t="shared" si="8"/>
        <v>830.48197015262497</v>
      </c>
      <c r="C31" s="153">
        <f t="shared" si="9"/>
        <v>44.040508193702813</v>
      </c>
      <c r="D31" s="153">
        <f t="shared" si="10"/>
        <v>326.75001983339939</v>
      </c>
      <c r="E31" s="153">
        <f>BF17</f>
        <v>50</v>
      </c>
      <c r="F31" s="153">
        <f>BF18</f>
        <v>41</v>
      </c>
      <c r="G31" s="153">
        <f>'[1]Form-7_Daily Hrly Load Sheet'!J29</f>
        <v>93.14</v>
      </c>
      <c r="H31" s="153">
        <f t="shared" si="11"/>
        <v>1385.4124981797274</v>
      </c>
      <c r="I31" s="154">
        <f t="shared" si="12"/>
        <v>163.4760403785524</v>
      </c>
      <c r="J31" s="154">
        <f t="shared" si="0"/>
        <v>1548.8885385582798</v>
      </c>
      <c r="K31" s="154">
        <v>0</v>
      </c>
      <c r="L31" s="154">
        <v>0</v>
      </c>
      <c r="M31" s="155">
        <v>0</v>
      </c>
      <c r="N31" s="154">
        <v>0</v>
      </c>
      <c r="O31" s="155">
        <v>0</v>
      </c>
      <c r="P31" s="154">
        <f>'[1]Report_PSPR NRPC  (SLDC)'!C33</f>
        <v>0</v>
      </c>
      <c r="Q31" s="155">
        <v>0</v>
      </c>
      <c r="R31" s="155">
        <v>0</v>
      </c>
      <c r="S31" s="155">
        <v>0</v>
      </c>
      <c r="T31" s="154">
        <f t="shared" si="13"/>
        <v>0</v>
      </c>
      <c r="U31" s="156">
        <f t="shared" si="1"/>
        <v>0</v>
      </c>
      <c r="V31" s="157">
        <f t="shared" si="2"/>
        <v>1548.8885385582798</v>
      </c>
      <c r="W31" s="15"/>
      <c r="X31" s="165"/>
      <c r="Y31" s="113">
        <v>7</v>
      </c>
      <c r="Z31" s="143">
        <f>'[1]Report_Daily Hrly Load Sheet '!J40</f>
        <v>710.64750000000004</v>
      </c>
      <c r="AA31" s="143">
        <f>'[1]Report_Daily Hrly Load Sheet '!J20</f>
        <v>44</v>
      </c>
      <c r="AB31" s="143">
        <f>'[1]convertor2 (2)'!E10</f>
        <v>326</v>
      </c>
      <c r="AC31" s="144">
        <f t="shared" si="3"/>
        <v>1080.6475</v>
      </c>
      <c r="AD31" s="144">
        <f>AP40</f>
        <v>1548.25</v>
      </c>
      <c r="AE31" s="158">
        <f>MAX(AO37:AO40)</f>
        <v>1638</v>
      </c>
      <c r="AF31" s="158">
        <f>MIN(AO37:AO40)</f>
        <v>1447</v>
      </c>
      <c r="AG31" s="159">
        <f t="shared" si="4"/>
        <v>1548.25</v>
      </c>
      <c r="AH31" s="159">
        <f t="shared" si="5"/>
        <v>1548.25</v>
      </c>
      <c r="AI31" s="159">
        <f t="shared" si="6"/>
        <v>1548.8885385582798</v>
      </c>
      <c r="AJ31" s="166">
        <f>'[1]Report_Daily Hrly Load Sheet '!$J$82</f>
        <v>0</v>
      </c>
      <c r="AK31" s="176">
        <v>19</v>
      </c>
      <c r="AL31" s="94" t="s">
        <v>96</v>
      </c>
      <c r="AM31" s="81">
        <f>IF([1]Report_Actual_RTD!C23="","",[1]Report_Actual_RTD!C23)</f>
        <v>50.04</v>
      </c>
      <c r="AN31" s="95"/>
      <c r="AO31" s="71">
        <f>[1]Report_Actual_RTD!E23</f>
        <v>1218</v>
      </c>
      <c r="AP31" s="83"/>
      <c r="AV31" s="162">
        <f t="shared" si="7"/>
        <v>44</v>
      </c>
      <c r="AW31" s="151">
        <v>7</v>
      </c>
    </row>
    <row r="32" spans="1:76" ht="18" customHeight="1">
      <c r="A32" s="152">
        <v>8</v>
      </c>
      <c r="B32" s="153">
        <f t="shared" si="8"/>
        <v>814.38413101458173</v>
      </c>
      <c r="C32" s="153">
        <f t="shared" si="9"/>
        <v>36.283373227766525</v>
      </c>
      <c r="D32" s="153">
        <f t="shared" si="10"/>
        <v>316.22586275287586</v>
      </c>
      <c r="E32" s="153">
        <f>BG17</f>
        <v>50</v>
      </c>
      <c r="F32" s="153">
        <f>BG18</f>
        <v>81</v>
      </c>
      <c r="G32" s="153">
        <f>'[1]Form-7_Daily Hrly Load Sheet'!K29</f>
        <v>92.22</v>
      </c>
      <c r="H32" s="153">
        <f t="shared" si="11"/>
        <v>1390.1133669952242</v>
      </c>
      <c r="I32" s="154">
        <f t="shared" si="12"/>
        <v>330.88663300477583</v>
      </c>
      <c r="J32" s="154">
        <f t="shared" si="0"/>
        <v>1721</v>
      </c>
      <c r="K32" s="154">
        <v>0</v>
      </c>
      <c r="L32" s="154">
        <v>0</v>
      </c>
      <c r="M32" s="155">
        <v>0</v>
      </c>
      <c r="N32" s="154">
        <v>0</v>
      </c>
      <c r="O32" s="155">
        <v>0</v>
      </c>
      <c r="P32" s="154">
        <f>'[1]Report_PSPR NRPC  (SLDC)'!C34</f>
        <v>0</v>
      </c>
      <c r="Q32" s="155">
        <v>0</v>
      </c>
      <c r="R32" s="155">
        <v>0</v>
      </c>
      <c r="S32" s="155">
        <v>0</v>
      </c>
      <c r="T32" s="154">
        <f t="shared" si="13"/>
        <v>0</v>
      </c>
      <c r="U32" s="156">
        <f t="shared" si="1"/>
        <v>0</v>
      </c>
      <c r="V32" s="175">
        <f t="shared" si="2"/>
        <v>1721</v>
      </c>
      <c r="W32" s="15"/>
      <c r="X32" s="22"/>
      <c r="Y32" s="113">
        <v>8</v>
      </c>
      <c r="Z32" s="143">
        <f>'[1]Report_Daily Hrly Load Sheet '!K40</f>
        <v>696.87249999999995</v>
      </c>
      <c r="AA32" s="143">
        <f>'[1]Report_Daily Hrly Load Sheet '!K20</f>
        <v>36.25</v>
      </c>
      <c r="AB32" s="143">
        <f>'[1]convertor2 (2)'!E11</f>
        <v>315.5</v>
      </c>
      <c r="AC32" s="144">
        <f t="shared" si="3"/>
        <v>1048.6224999999999</v>
      </c>
      <c r="AD32" s="144">
        <f>AP44</f>
        <v>1709</v>
      </c>
      <c r="AE32" s="158">
        <f>MAX(AO41:AO44)</f>
        <v>1721</v>
      </c>
      <c r="AF32" s="158">
        <f>MIN(AO41:AO44)</f>
        <v>1688</v>
      </c>
      <c r="AG32" s="159">
        <f t="shared" si="4"/>
        <v>1721</v>
      </c>
      <c r="AH32" s="159">
        <f t="shared" si="5"/>
        <v>1721</v>
      </c>
      <c r="AI32" s="159">
        <f t="shared" si="6"/>
        <v>1721</v>
      </c>
      <c r="AJ32" s="166">
        <f>'[1]Report_Daily Hrly Load Sheet '!$K$82</f>
        <v>0</v>
      </c>
      <c r="AK32" s="176">
        <v>20</v>
      </c>
      <c r="AL32" s="94" t="s">
        <v>97</v>
      </c>
      <c r="AM32" s="81">
        <f>IF([1]Report_Actual_RTD!C24="","",[1]Report_Actual_RTD!C24)</f>
        <v>50.04</v>
      </c>
      <c r="AN32" s="177">
        <f>IF(SUM(AM29:AM32)&gt;0,AVERAGE(AM29:AM32),"")</f>
        <v>50.037499999999994</v>
      </c>
      <c r="AO32" s="71">
        <f>[1]Report_Actual_RTD!E24</f>
        <v>1233</v>
      </c>
      <c r="AP32" s="83">
        <f>IF(SUM(AO29:AO32)&gt;0,AVERAGE(AO29:AO32),0)</f>
        <v>1222</v>
      </c>
      <c r="AV32" s="162">
        <f t="shared" si="7"/>
        <v>36.25</v>
      </c>
      <c r="AW32" s="151">
        <v>8</v>
      </c>
    </row>
    <row r="33" spans="1:49" s="96" customFormat="1" ht="18" customHeight="1">
      <c r="A33" s="152">
        <v>9</v>
      </c>
      <c r="B33" s="153">
        <f t="shared" si="8"/>
        <v>791.8004111348954</v>
      </c>
      <c r="C33" s="153">
        <f t="shared" si="9"/>
        <v>36.033143067575033</v>
      </c>
      <c r="D33" s="153">
        <f t="shared" si="10"/>
        <v>295.17754859182861</v>
      </c>
      <c r="E33" s="153">
        <f>BH17</f>
        <v>49.75</v>
      </c>
      <c r="F33" s="153">
        <f>BH18</f>
        <v>81</v>
      </c>
      <c r="G33" s="153">
        <f>'[1]Form-7_Daily Hrly Load Sheet'!M29</f>
        <v>95.39</v>
      </c>
      <c r="H33" s="153">
        <f t="shared" si="11"/>
        <v>1349.151102794299</v>
      </c>
      <c r="I33" s="154">
        <f t="shared" si="12"/>
        <v>317.28589581926781</v>
      </c>
      <c r="J33" s="154">
        <f t="shared" si="0"/>
        <v>1666.4369986135669</v>
      </c>
      <c r="K33" s="154">
        <v>0</v>
      </c>
      <c r="L33" s="154">
        <v>0</v>
      </c>
      <c r="M33" s="163">
        <v>0</v>
      </c>
      <c r="N33" s="154">
        <v>0</v>
      </c>
      <c r="O33" s="163">
        <v>0</v>
      </c>
      <c r="P33" s="154">
        <f>'[1]Report_PSPR NRPC  (SLDC)'!C35</f>
        <v>0</v>
      </c>
      <c r="Q33" s="155">
        <v>0</v>
      </c>
      <c r="R33" s="155">
        <v>0</v>
      </c>
      <c r="S33" s="155">
        <v>0</v>
      </c>
      <c r="T33" s="154">
        <f t="shared" si="13"/>
        <v>0</v>
      </c>
      <c r="U33" s="164">
        <f t="shared" si="1"/>
        <v>0</v>
      </c>
      <c r="V33" s="157">
        <f t="shared" si="2"/>
        <v>1666.4369986135669</v>
      </c>
      <c r="W33" s="9"/>
      <c r="X33" s="165"/>
      <c r="Y33" s="173">
        <v>9</v>
      </c>
      <c r="Z33" s="143">
        <f>'[1]Report_Daily Hrly Load Sheet '!L40</f>
        <v>677.54750000000001</v>
      </c>
      <c r="AA33" s="143">
        <f>'[1]Report_Daily Hrly Load Sheet '!L20</f>
        <v>36</v>
      </c>
      <c r="AB33" s="143">
        <f>'[1]convertor2 (2)'!E12</f>
        <v>294.5</v>
      </c>
      <c r="AC33" s="144">
        <f t="shared" si="3"/>
        <v>1008.0475</v>
      </c>
      <c r="AD33" s="144">
        <f>AP48</f>
        <v>1665.75</v>
      </c>
      <c r="AE33" s="158">
        <f>MAX(AO45:AO48)</f>
        <v>1686</v>
      </c>
      <c r="AF33" s="158">
        <f>MIN(AO45:AO48)</f>
        <v>1658</v>
      </c>
      <c r="AG33" s="159">
        <f t="shared" si="4"/>
        <v>1665.75</v>
      </c>
      <c r="AH33" s="159">
        <f t="shared" si="5"/>
        <v>1665.75</v>
      </c>
      <c r="AI33" s="159">
        <f t="shared" si="6"/>
        <v>1666.4369986135669</v>
      </c>
      <c r="AJ33" s="166">
        <f>'[1]Report_Daily Hrly Load Sheet '!$L$82</f>
        <v>0</v>
      </c>
      <c r="AK33" s="176">
        <v>21</v>
      </c>
      <c r="AL33" s="94" t="s">
        <v>98</v>
      </c>
      <c r="AM33" s="81">
        <f>IF([1]Report_Actual_RTD!C25="","",[1]Report_Actual_RTD!C25)</f>
        <v>50.01</v>
      </c>
      <c r="AN33" s="95"/>
      <c r="AO33" s="71">
        <f>[1]Report_Actual_RTD!E25</f>
        <v>1258</v>
      </c>
      <c r="AP33" s="83"/>
      <c r="AV33" s="162">
        <f t="shared" si="7"/>
        <v>36</v>
      </c>
      <c r="AW33" s="174">
        <v>9</v>
      </c>
    </row>
    <row r="34" spans="1:49" s="180" customFormat="1" ht="18" customHeight="1">
      <c r="A34" s="152">
        <v>10</v>
      </c>
      <c r="B34" s="153">
        <f t="shared" si="8"/>
        <v>791.56668570276406</v>
      </c>
      <c r="C34" s="153">
        <f t="shared" si="9"/>
        <v>36.033143067575033</v>
      </c>
      <c r="D34" s="153">
        <f t="shared" si="10"/>
        <v>277.63728679095595</v>
      </c>
      <c r="E34" s="153">
        <f>BI17</f>
        <v>40</v>
      </c>
      <c r="F34" s="153">
        <f>BI18</f>
        <v>81</v>
      </c>
      <c r="G34" s="153">
        <f>'[1]Form-7_Daily Hrly Load Sheet'!M29</f>
        <v>95.39</v>
      </c>
      <c r="H34" s="153">
        <f t="shared" si="11"/>
        <v>1321.6271155612951</v>
      </c>
      <c r="I34" s="154">
        <f t="shared" si="12"/>
        <v>358.31545080330466</v>
      </c>
      <c r="J34" s="154">
        <f t="shared" si="0"/>
        <v>1679.9425663645998</v>
      </c>
      <c r="K34" s="167">
        <v>0</v>
      </c>
      <c r="L34" s="154">
        <v>0</v>
      </c>
      <c r="M34" s="155">
        <v>0</v>
      </c>
      <c r="N34" s="154">
        <v>0</v>
      </c>
      <c r="O34" s="155">
        <v>0</v>
      </c>
      <c r="P34" s="154">
        <f>'[1]Report_PSPR NRPC  (SLDC)'!C36</f>
        <v>0</v>
      </c>
      <c r="Q34" s="155">
        <v>0</v>
      </c>
      <c r="R34" s="155">
        <v>0</v>
      </c>
      <c r="S34" s="155">
        <v>0</v>
      </c>
      <c r="T34" s="154">
        <f t="shared" si="13"/>
        <v>0</v>
      </c>
      <c r="U34" s="156">
        <f t="shared" si="1"/>
        <v>0</v>
      </c>
      <c r="V34" s="157">
        <f t="shared" si="2"/>
        <v>1679.9425663645998</v>
      </c>
      <c r="W34" s="178"/>
      <c r="X34" s="165"/>
      <c r="Y34" s="169">
        <v>10</v>
      </c>
      <c r="Z34" s="143">
        <f>'[1]Report_Daily Hrly Load Sheet '!M40</f>
        <v>677.34749999999997</v>
      </c>
      <c r="AA34" s="143">
        <f>'[1]Report_Daily Hrly Load Sheet '!M20</f>
        <v>36</v>
      </c>
      <c r="AB34" s="143">
        <f>'[1]convertor2 (2)'!E13</f>
        <v>277</v>
      </c>
      <c r="AC34" s="144">
        <f t="shared" si="3"/>
        <v>990.34749999999997</v>
      </c>
      <c r="AD34" s="179">
        <f>AP52</f>
        <v>1679.25</v>
      </c>
      <c r="AE34" s="158">
        <f>MAX(AO49:AO52)</f>
        <v>1689</v>
      </c>
      <c r="AF34" s="158">
        <f>MIN(AO49:AO52)</f>
        <v>1662</v>
      </c>
      <c r="AG34" s="159">
        <f t="shared" si="4"/>
        <v>1679.25</v>
      </c>
      <c r="AH34" s="159">
        <f t="shared" si="5"/>
        <v>1679.25</v>
      </c>
      <c r="AI34" s="159">
        <f t="shared" si="6"/>
        <v>1679.9425663645998</v>
      </c>
      <c r="AJ34" s="166">
        <f>'[1]Report_Daily Hrly Load Sheet '!$M$82</f>
        <v>0</v>
      </c>
      <c r="AK34" s="176">
        <v>22</v>
      </c>
      <c r="AL34" s="94" t="s">
        <v>99</v>
      </c>
      <c r="AM34" s="81">
        <f>IF([1]Report_Actual_RTD!C26="","",[1]Report_Actual_RTD!C26)</f>
        <v>50</v>
      </c>
      <c r="AN34" s="95"/>
      <c r="AO34" s="71">
        <f>[1]Report_Actual_RTD!E26</f>
        <v>1293</v>
      </c>
      <c r="AP34" s="83"/>
      <c r="AV34" s="171">
        <f t="shared" si="7"/>
        <v>36</v>
      </c>
      <c r="AW34" s="172">
        <v>10</v>
      </c>
    </row>
    <row r="35" spans="1:49" s="33" customFormat="1" ht="18" customHeight="1">
      <c r="A35" s="152">
        <v>11</v>
      </c>
      <c r="B35" s="153">
        <f t="shared" si="8"/>
        <v>773.45296471258871</v>
      </c>
      <c r="C35" s="153">
        <f t="shared" si="9"/>
        <v>36.033143067575033</v>
      </c>
      <c r="D35" s="153">
        <f t="shared" si="10"/>
        <v>255.33609678698929</v>
      </c>
      <c r="E35" s="153">
        <f>BJ17</f>
        <v>39.75</v>
      </c>
      <c r="F35" s="153">
        <f>BJ18</f>
        <v>81</v>
      </c>
      <c r="G35" s="153">
        <f>'[1]Form-7_Daily Hrly Load Sheet'!N29</f>
        <v>95.41</v>
      </c>
      <c r="H35" s="153">
        <f t="shared" si="11"/>
        <v>1280.9822045671531</v>
      </c>
      <c r="I35" s="154">
        <f t="shared" si="12"/>
        <v>380.70283502290204</v>
      </c>
      <c r="J35" s="154">
        <f t="shared" si="0"/>
        <v>1661.6850395900551</v>
      </c>
      <c r="K35" s="154">
        <v>0</v>
      </c>
      <c r="L35" s="154">
        <v>0</v>
      </c>
      <c r="M35" s="155">
        <v>0</v>
      </c>
      <c r="N35" s="154">
        <v>0</v>
      </c>
      <c r="O35" s="155">
        <v>0</v>
      </c>
      <c r="P35" s="154">
        <f>'[1]Report_PSPR NRPC  (SLDC)'!C37</f>
        <v>0</v>
      </c>
      <c r="Q35" s="155">
        <v>0</v>
      </c>
      <c r="R35" s="155">
        <v>0</v>
      </c>
      <c r="S35" s="155">
        <v>0</v>
      </c>
      <c r="T35" s="154">
        <f t="shared" si="13"/>
        <v>0</v>
      </c>
      <c r="U35" s="156">
        <f t="shared" si="1"/>
        <v>0</v>
      </c>
      <c r="V35" s="157">
        <f t="shared" si="2"/>
        <v>1661.6850395900551</v>
      </c>
      <c r="W35" s="15"/>
      <c r="X35" s="165"/>
      <c r="Y35" s="113">
        <v>11</v>
      </c>
      <c r="Z35" s="143">
        <f>'[1]Report_Daily Hrly Load Sheet '!N40</f>
        <v>661.84749999999997</v>
      </c>
      <c r="AA35" s="143">
        <f>'[1]Report_Daily Hrly Load Sheet '!N20</f>
        <v>36</v>
      </c>
      <c r="AB35" s="143">
        <f>'[1]convertor2 (2)'!E14</f>
        <v>254.75</v>
      </c>
      <c r="AC35" s="144">
        <f t="shared" si="3"/>
        <v>952.59749999999997</v>
      </c>
      <c r="AD35" s="144">
        <f>AP56</f>
        <v>1661</v>
      </c>
      <c r="AE35" s="158">
        <f>MAX(AO53:AO56)</f>
        <v>1679</v>
      </c>
      <c r="AF35" s="158">
        <f>MIN(AO53:AO56)</f>
        <v>1648</v>
      </c>
      <c r="AG35" s="159">
        <f t="shared" si="4"/>
        <v>1661</v>
      </c>
      <c r="AH35" s="159">
        <f t="shared" si="5"/>
        <v>1661</v>
      </c>
      <c r="AI35" s="159">
        <f t="shared" si="6"/>
        <v>1661.6850395900551</v>
      </c>
      <c r="AJ35" s="166">
        <f>'[1]Report_Daily Hrly Load Sheet '!$N$82</f>
        <v>0</v>
      </c>
      <c r="AK35" s="161">
        <v>23</v>
      </c>
      <c r="AL35" s="80" t="s">
        <v>100</v>
      </c>
      <c r="AM35" s="81">
        <f>IF([1]Report_Actual_RTD!C27="","",[1]Report_Actual_RTD!C27)</f>
        <v>49.96</v>
      </c>
      <c r="AN35" s="82"/>
      <c r="AO35" s="71">
        <f>[1]Report_Actual_RTD!E27</f>
        <v>1313</v>
      </c>
      <c r="AP35" s="83"/>
      <c r="AV35" s="181">
        <f t="shared" si="7"/>
        <v>36</v>
      </c>
      <c r="AW35" s="151">
        <v>11</v>
      </c>
    </row>
    <row r="36" spans="1:49" ht="18" customHeight="1">
      <c r="A36" s="152">
        <v>12</v>
      </c>
      <c r="B36" s="153">
        <f t="shared" si="8"/>
        <v>781.45806076308554</v>
      </c>
      <c r="C36" s="153">
        <f t="shared" si="9"/>
        <v>36.033143067575033</v>
      </c>
      <c r="D36" s="153">
        <f t="shared" si="10"/>
        <v>267.61428004760018</v>
      </c>
      <c r="E36" s="153">
        <f>BK17</f>
        <v>40</v>
      </c>
      <c r="F36" s="153">
        <f>BK18</f>
        <v>81</v>
      </c>
      <c r="G36" s="153">
        <f>'[1]Form-7_Daily Hrly Load Sheet'!O29</f>
        <v>95.39</v>
      </c>
      <c r="H36" s="153">
        <f t="shared" si="11"/>
        <v>1301.4954838782608</v>
      </c>
      <c r="I36" s="154">
        <f t="shared" si="12"/>
        <v>344.43306000225607</v>
      </c>
      <c r="J36" s="154">
        <f t="shared" si="0"/>
        <v>1645.9285438805168</v>
      </c>
      <c r="K36" s="154">
        <v>0</v>
      </c>
      <c r="L36" s="154">
        <v>0</v>
      </c>
      <c r="M36" s="155">
        <v>0</v>
      </c>
      <c r="N36" s="154">
        <v>0</v>
      </c>
      <c r="O36" s="155">
        <v>0</v>
      </c>
      <c r="P36" s="154">
        <f>'[1]Report_PSPR NRPC  (SLDC)'!C38</f>
        <v>0</v>
      </c>
      <c r="Q36" s="155">
        <v>0</v>
      </c>
      <c r="R36" s="155">
        <v>0</v>
      </c>
      <c r="S36" s="155">
        <v>0</v>
      </c>
      <c r="T36" s="154">
        <f t="shared" si="13"/>
        <v>0</v>
      </c>
      <c r="U36" s="156">
        <f t="shared" si="1"/>
        <v>0</v>
      </c>
      <c r="V36" s="157">
        <f t="shared" si="2"/>
        <v>1645.9285438805168</v>
      </c>
      <c r="W36" s="15"/>
      <c r="X36" s="165"/>
      <c r="Y36" s="113">
        <v>12</v>
      </c>
      <c r="Z36" s="143">
        <f>'[1]Report_Daily Hrly Load Sheet '!O40</f>
        <v>668.69749999999999</v>
      </c>
      <c r="AA36" s="143">
        <f>'[1]Report_Daily Hrly Load Sheet '!O20</f>
        <v>36</v>
      </c>
      <c r="AB36" s="143">
        <f>'[1]convertor2 (2)'!E15</f>
        <v>267</v>
      </c>
      <c r="AC36" s="144">
        <f t="shared" si="3"/>
        <v>971.69749999999999</v>
      </c>
      <c r="AD36" s="144">
        <f>AP60</f>
        <v>1645.25</v>
      </c>
      <c r="AE36" s="158">
        <f>MAX(AO57:AO60)</f>
        <v>1666</v>
      </c>
      <c r="AF36" s="158">
        <f>MIN(AO57:AO60)</f>
        <v>1624</v>
      </c>
      <c r="AG36" s="159">
        <f t="shared" si="4"/>
        <v>1645.25</v>
      </c>
      <c r="AH36" s="159">
        <f t="shared" si="5"/>
        <v>1645.25</v>
      </c>
      <c r="AI36" s="159">
        <f t="shared" si="6"/>
        <v>1645.9285438805168</v>
      </c>
      <c r="AJ36" s="166">
        <f>'[1]Report_Daily Hrly Load Sheet '!$O$82</f>
        <v>0</v>
      </c>
      <c r="AK36" s="161">
        <v>24</v>
      </c>
      <c r="AL36" s="80" t="s">
        <v>101</v>
      </c>
      <c r="AM36" s="81">
        <f>IF([1]Report_Actual_RTD!C28="","",[1]Report_Actual_RTD!C28)</f>
        <v>50</v>
      </c>
      <c r="AN36" s="149">
        <f>IF(SUM(AM33:AM36)&gt;0,AVERAGE(AM33:AM36),"")</f>
        <v>49.9925</v>
      </c>
      <c r="AO36" s="71">
        <f>[1]Report_Actual_RTD!E28</f>
        <v>1363</v>
      </c>
      <c r="AP36" s="83">
        <f>IF(SUM(AO33:AO36)&gt;0,AVERAGE(AO33:AO36),0)</f>
        <v>1306.75</v>
      </c>
      <c r="AV36" s="162">
        <f t="shared" si="7"/>
        <v>36</v>
      </c>
      <c r="AW36" s="151">
        <v>12</v>
      </c>
    </row>
    <row r="37" spans="1:49" ht="18" customHeight="1">
      <c r="A37" s="152">
        <v>13</v>
      </c>
      <c r="B37" s="153">
        <f t="shared" si="8"/>
        <v>789.11256866538542</v>
      </c>
      <c r="C37" s="153">
        <f t="shared" si="9"/>
        <v>36.033143067575033</v>
      </c>
      <c r="D37" s="153">
        <f t="shared" si="10"/>
        <v>255.33609678698929</v>
      </c>
      <c r="E37" s="153">
        <f>BL17</f>
        <v>40</v>
      </c>
      <c r="F37" s="153">
        <f>BL18</f>
        <v>77.75</v>
      </c>
      <c r="G37" s="153">
        <f>'[1]Form-7_Daily Hrly Load Sheet'!P29</f>
        <v>95.36</v>
      </c>
      <c r="H37" s="153">
        <f t="shared" si="11"/>
        <v>1293.5918085199496</v>
      </c>
      <c r="I37" s="154">
        <f t="shared" si="12"/>
        <v>322.47442444439434</v>
      </c>
      <c r="J37" s="154">
        <f t="shared" si="0"/>
        <v>1616.066232964344</v>
      </c>
      <c r="K37" s="154">
        <v>0</v>
      </c>
      <c r="L37" s="154">
        <v>0</v>
      </c>
      <c r="M37" s="155">
        <v>0</v>
      </c>
      <c r="N37" s="154">
        <v>0</v>
      </c>
      <c r="O37" s="155">
        <v>0</v>
      </c>
      <c r="P37" s="154">
        <f>'[1]Report_PSPR NRPC  (SLDC)'!C39</f>
        <v>0</v>
      </c>
      <c r="Q37" s="155">
        <v>0</v>
      </c>
      <c r="R37" s="155">
        <v>0</v>
      </c>
      <c r="S37" s="155">
        <v>0</v>
      </c>
      <c r="T37" s="154">
        <f t="shared" si="13"/>
        <v>0</v>
      </c>
      <c r="U37" s="156">
        <f t="shared" si="1"/>
        <v>0</v>
      </c>
      <c r="V37" s="157">
        <f t="shared" si="2"/>
        <v>1616.066232964344</v>
      </c>
      <c r="W37" s="15"/>
      <c r="X37" s="165"/>
      <c r="Y37" s="113">
        <v>13</v>
      </c>
      <c r="Z37" s="143">
        <f>'[1]Report_Daily Hrly Load Sheet '!P40</f>
        <v>675.24749999999995</v>
      </c>
      <c r="AA37" s="143">
        <f>'[1]Report_Daily Hrly Load Sheet '!P20</f>
        <v>36</v>
      </c>
      <c r="AB37" s="143">
        <f>'[1]convertor2 (2)'!E16</f>
        <v>254.75</v>
      </c>
      <c r="AC37" s="144">
        <f t="shared" si="3"/>
        <v>965.99749999999995</v>
      </c>
      <c r="AD37" s="144">
        <f>AP65</f>
        <v>1615.4</v>
      </c>
      <c r="AE37" s="158">
        <f>MAX(AO61:AO65)</f>
        <v>1661</v>
      </c>
      <c r="AF37" s="158">
        <f>MIN(AO61:AO65)</f>
        <v>1549</v>
      </c>
      <c r="AG37" s="159">
        <f t="shared" si="4"/>
        <v>1615.4</v>
      </c>
      <c r="AH37" s="159">
        <f t="shared" si="5"/>
        <v>1615.4</v>
      </c>
      <c r="AI37" s="159">
        <f t="shared" si="6"/>
        <v>1616.066232964344</v>
      </c>
      <c r="AJ37" s="166">
        <f>'[1]Report_Daily Hrly Load Sheet '!$P$82</f>
        <v>0</v>
      </c>
      <c r="AK37" s="161">
        <v>25</v>
      </c>
      <c r="AL37" s="80" t="s">
        <v>102</v>
      </c>
      <c r="AM37" s="81">
        <f>IF([1]Report_Actual_RTD!C29="","",[1]Report_Actual_RTD!C29)</f>
        <v>50.02</v>
      </c>
      <c r="AN37" s="82"/>
      <c r="AO37" s="71">
        <f>[1]Report_Actual_RTD!E29</f>
        <v>1447</v>
      </c>
      <c r="AP37" s="83"/>
      <c r="AV37" s="162">
        <f t="shared" si="7"/>
        <v>36</v>
      </c>
      <c r="AW37" s="151">
        <v>13</v>
      </c>
    </row>
    <row r="38" spans="1:49" ht="18" customHeight="1">
      <c r="A38" s="152">
        <v>14</v>
      </c>
      <c r="B38" s="153">
        <f t="shared" si="8"/>
        <v>713.91141087714118</v>
      </c>
      <c r="C38" s="153">
        <f t="shared" si="9"/>
        <v>36.033143067575033</v>
      </c>
      <c r="D38" s="153">
        <f t="shared" si="10"/>
        <v>201.9635858786196</v>
      </c>
      <c r="E38" s="153">
        <f>BM17</f>
        <v>40</v>
      </c>
      <c r="F38" s="153">
        <f>BM18</f>
        <v>74</v>
      </c>
      <c r="G38" s="153">
        <f>'[1]Form-7_Daily Hrly Load Sheet'!Q29</f>
        <v>95.36</v>
      </c>
      <c r="H38" s="153">
        <f t="shared" si="11"/>
        <v>1161.2681398233356</v>
      </c>
      <c r="I38" s="154">
        <f t="shared" si="12"/>
        <v>390.70500371511844</v>
      </c>
      <c r="J38" s="154">
        <f t="shared" si="0"/>
        <v>1551.973143538454</v>
      </c>
      <c r="K38" s="154">
        <v>0</v>
      </c>
      <c r="L38" s="154">
        <v>0</v>
      </c>
      <c r="M38" s="155">
        <v>0</v>
      </c>
      <c r="N38" s="154">
        <v>0</v>
      </c>
      <c r="O38" s="155">
        <v>0</v>
      </c>
      <c r="P38" s="154">
        <f>'[1]Report_PSPR NRPC  (SLDC)'!C40</f>
        <v>0</v>
      </c>
      <c r="Q38" s="155">
        <v>0</v>
      </c>
      <c r="R38" s="155">
        <v>0</v>
      </c>
      <c r="S38" s="155">
        <v>0</v>
      </c>
      <c r="T38" s="154">
        <f t="shared" si="13"/>
        <v>0</v>
      </c>
      <c r="U38" s="156">
        <f t="shared" si="1"/>
        <v>0</v>
      </c>
      <c r="V38" s="157">
        <f t="shared" si="2"/>
        <v>1551.973143538454</v>
      </c>
      <c r="W38" s="15"/>
      <c r="X38" s="165"/>
      <c r="Y38" s="113">
        <v>14</v>
      </c>
      <c r="Z38" s="143">
        <f>'[1]Report_Daily Hrly Load Sheet '!Q40</f>
        <v>610.89750000000004</v>
      </c>
      <c r="AA38" s="143">
        <f>'[1]Report_Daily Hrly Load Sheet '!Q20</f>
        <v>36</v>
      </c>
      <c r="AB38" s="143">
        <f>'[1]convertor2 (2)'!E17</f>
        <v>201.5</v>
      </c>
      <c r="AC38" s="144">
        <f t="shared" si="3"/>
        <v>848.39750000000004</v>
      </c>
      <c r="AD38" s="144">
        <f>AP68</f>
        <v>1551.3333333333333</v>
      </c>
      <c r="AE38" s="158">
        <f>MAX(AO67:AO68)</f>
        <v>1558</v>
      </c>
      <c r="AF38" s="158">
        <f>MIN(AO67:AO68)</f>
        <v>1546</v>
      </c>
      <c r="AG38" s="159">
        <f t="shared" si="4"/>
        <v>1551.3333333333333</v>
      </c>
      <c r="AH38" s="159">
        <f t="shared" si="5"/>
        <v>1551.3333333333333</v>
      </c>
      <c r="AI38" s="159">
        <f t="shared" si="6"/>
        <v>1551.973143538454</v>
      </c>
      <c r="AJ38" s="166">
        <f>'[1]Report_Daily Hrly Load Sheet '!$Q$82</f>
        <v>0</v>
      </c>
      <c r="AK38" s="176">
        <v>26</v>
      </c>
      <c r="AL38" s="182" t="s">
        <v>103</v>
      </c>
      <c r="AM38" s="81">
        <f>IF([1]Report_Actual_RTD!C30="","",[1]Report_Actual_RTD!C30)</f>
        <v>50</v>
      </c>
      <c r="AN38" s="182"/>
      <c r="AO38" s="71">
        <f>[1]Report_Actual_RTD!E30</f>
        <v>1525</v>
      </c>
      <c r="AP38" s="83"/>
      <c r="AV38" s="162">
        <f t="shared" si="7"/>
        <v>36</v>
      </c>
      <c r="AW38" s="151">
        <v>14</v>
      </c>
    </row>
    <row r="39" spans="1:49" ht="18" customHeight="1">
      <c r="A39" s="152">
        <v>15</v>
      </c>
      <c r="B39" s="153">
        <f t="shared" si="8"/>
        <v>716.86219445779875</v>
      </c>
      <c r="C39" s="153">
        <f t="shared" si="9"/>
        <v>36.033143067575033</v>
      </c>
      <c r="D39" s="153">
        <f t="shared" si="10"/>
        <v>261.85105117017054</v>
      </c>
      <c r="E39" s="153">
        <f>BN17</f>
        <v>40</v>
      </c>
      <c r="F39" s="153">
        <f>BN18</f>
        <v>37.25</v>
      </c>
      <c r="G39" s="153">
        <f>'[1]Form-7_Daily Hrly Load Sheet'!R29</f>
        <v>92.14</v>
      </c>
      <c r="H39" s="153">
        <f t="shared" si="11"/>
        <v>1184.1363886955444</v>
      </c>
      <c r="I39" s="154">
        <f t="shared" si="12"/>
        <v>401.26720341182454</v>
      </c>
      <c r="J39" s="154">
        <f t="shared" si="0"/>
        <v>1585.4035921073689</v>
      </c>
      <c r="K39" s="154">
        <v>0</v>
      </c>
      <c r="L39" s="154">
        <v>0</v>
      </c>
      <c r="M39" s="155">
        <v>0</v>
      </c>
      <c r="N39" s="154">
        <v>0</v>
      </c>
      <c r="O39" s="155">
        <v>0</v>
      </c>
      <c r="P39" s="154">
        <f>'[1]Report_PSPR NRPC  (SLDC)'!C41</f>
        <v>0</v>
      </c>
      <c r="Q39" s="155">
        <v>0</v>
      </c>
      <c r="R39" s="155">
        <v>0</v>
      </c>
      <c r="S39" s="155">
        <v>0</v>
      </c>
      <c r="T39" s="154">
        <f t="shared" si="13"/>
        <v>0</v>
      </c>
      <c r="U39" s="156">
        <f t="shared" si="1"/>
        <v>0</v>
      </c>
      <c r="V39" s="157">
        <f t="shared" si="2"/>
        <v>1585.4035921073689</v>
      </c>
      <c r="W39" s="15"/>
      <c r="X39" s="165"/>
      <c r="Y39" s="113">
        <v>15</v>
      </c>
      <c r="Z39" s="143">
        <f>'[1]Report_Daily Hrly Load Sheet '!R40</f>
        <v>613.42250000000001</v>
      </c>
      <c r="AA39" s="143">
        <f>'[1]Report_Daily Hrly Load Sheet '!R20</f>
        <v>36</v>
      </c>
      <c r="AB39" s="143">
        <f>'[1]convertor2 (2)'!E18</f>
        <v>261.25</v>
      </c>
      <c r="AC39" s="144">
        <f t="shared" si="3"/>
        <v>910.67250000000001</v>
      </c>
      <c r="AD39" s="144">
        <f>AP72</f>
        <v>1584.75</v>
      </c>
      <c r="AE39" s="158">
        <f>MAX(AO69:AO72)</f>
        <v>1589</v>
      </c>
      <c r="AF39" s="158">
        <f>MIN(AO69:AO72)</f>
        <v>1579</v>
      </c>
      <c r="AG39" s="159">
        <f t="shared" si="4"/>
        <v>1584.75</v>
      </c>
      <c r="AH39" s="159">
        <f t="shared" si="5"/>
        <v>1584.75</v>
      </c>
      <c r="AI39" s="159">
        <f t="shared" si="6"/>
        <v>1585.4035921073689</v>
      </c>
      <c r="AJ39" s="166">
        <f>'[1]Report_Daily Hrly Load Sheet '!$R$82</f>
        <v>0</v>
      </c>
      <c r="AK39" s="176">
        <v>27</v>
      </c>
      <c r="AL39" s="94" t="s">
        <v>104</v>
      </c>
      <c r="AM39" s="81">
        <f>IF([1]Report_Actual_RTD!C31="","",[1]Report_Actual_RTD!C31)</f>
        <v>49.95</v>
      </c>
      <c r="AN39" s="183"/>
      <c r="AO39" s="71">
        <f>[1]Report_Actual_RTD!E31</f>
        <v>1583</v>
      </c>
      <c r="AP39" s="83"/>
      <c r="AV39" s="162">
        <f t="shared" si="7"/>
        <v>36</v>
      </c>
      <c r="AW39" s="151">
        <v>15</v>
      </c>
    </row>
    <row r="40" spans="1:49" ht="18" customHeight="1">
      <c r="A40" s="152">
        <v>16</v>
      </c>
      <c r="B40" s="153">
        <f t="shared" si="8"/>
        <v>724.92572186632844</v>
      </c>
      <c r="C40" s="153">
        <f t="shared" si="9"/>
        <v>45.792119315043273</v>
      </c>
      <c r="D40" s="153">
        <f t="shared" si="10"/>
        <v>245.0625148750496</v>
      </c>
      <c r="E40" s="153">
        <f>BO17</f>
        <v>40</v>
      </c>
      <c r="F40" s="153">
        <f>BO18</f>
        <v>37</v>
      </c>
      <c r="G40" s="153">
        <f>'[1]Form-7_Daily Hrly Load Sheet'!S29</f>
        <v>90.3</v>
      </c>
      <c r="H40" s="153">
        <f t="shared" si="11"/>
        <v>1183.0803560564211</v>
      </c>
      <c r="I40" s="154">
        <f t="shared" si="12"/>
        <v>393.06942111042531</v>
      </c>
      <c r="J40" s="154">
        <f t="shared" si="0"/>
        <v>1576.1497771668464</v>
      </c>
      <c r="K40" s="154">
        <v>0</v>
      </c>
      <c r="L40" s="154">
        <v>0</v>
      </c>
      <c r="M40" s="155">
        <v>0</v>
      </c>
      <c r="N40" s="154">
        <v>0</v>
      </c>
      <c r="O40" s="155">
        <v>0</v>
      </c>
      <c r="P40" s="154">
        <f>'[1]Report_PSPR NRPC  (SLDC)'!C42</f>
        <v>0</v>
      </c>
      <c r="Q40" s="155">
        <v>0</v>
      </c>
      <c r="R40" s="155">
        <v>0</v>
      </c>
      <c r="S40" s="155">
        <v>0</v>
      </c>
      <c r="T40" s="154">
        <f t="shared" si="13"/>
        <v>0</v>
      </c>
      <c r="U40" s="156">
        <f t="shared" si="1"/>
        <v>0</v>
      </c>
      <c r="V40" s="157">
        <f t="shared" si="2"/>
        <v>1576.1497771668464</v>
      </c>
      <c r="W40" s="15"/>
      <c r="X40" s="165"/>
      <c r="Y40" s="113">
        <v>16</v>
      </c>
      <c r="Z40" s="143">
        <f>'[1]Report_Daily Hrly Load Sheet '!S40</f>
        <v>620.32249999999999</v>
      </c>
      <c r="AA40" s="143">
        <f>'[1]Report_Daily Hrly Load Sheet '!S20</f>
        <v>45.75</v>
      </c>
      <c r="AB40" s="143">
        <f>'[1]convertor2 (2)'!E19</f>
        <v>244.5</v>
      </c>
      <c r="AC40" s="144">
        <f t="shared" si="3"/>
        <v>910.57249999999999</v>
      </c>
      <c r="AD40" s="144">
        <f>AP76</f>
        <v>1575.5</v>
      </c>
      <c r="AE40" s="158">
        <f>MAX(AO73:AO76)</f>
        <v>1577</v>
      </c>
      <c r="AF40" s="158">
        <f>MIN(AO73:AO76)</f>
        <v>1574</v>
      </c>
      <c r="AG40" s="159">
        <f t="shared" si="4"/>
        <v>1575.5</v>
      </c>
      <c r="AH40" s="159">
        <f t="shared" si="5"/>
        <v>1575.5</v>
      </c>
      <c r="AI40" s="159">
        <f t="shared" si="6"/>
        <v>1576.1497771668464</v>
      </c>
      <c r="AJ40" s="166">
        <f>'[1]Report_Daily Hrly Load Sheet '!$S$82</f>
        <v>0</v>
      </c>
      <c r="AK40" s="161">
        <v>28</v>
      </c>
      <c r="AL40" s="80" t="s">
        <v>105</v>
      </c>
      <c r="AM40" s="81">
        <f>IF([1]Report_Actual_RTD!C32="","",[1]Report_Actual_RTD!C32)</f>
        <v>50.01</v>
      </c>
      <c r="AN40" s="149">
        <f>IF(SUM(AM37:AM40)&gt;0,AVERAGE(AM37:AM40),"")</f>
        <v>49.995000000000005</v>
      </c>
      <c r="AO40" s="71">
        <f>[1]Report_Actual_RTD!E32</f>
        <v>1638</v>
      </c>
      <c r="AP40" s="83">
        <f>IF(SUM(AO37:AO40)&gt;0,AVERAGE(AO37:AO40),0)</f>
        <v>1548.25</v>
      </c>
      <c r="AV40" s="162">
        <f t="shared" si="7"/>
        <v>45.75</v>
      </c>
      <c r="AW40" s="151">
        <v>16</v>
      </c>
    </row>
    <row r="41" spans="1:49" ht="18" customHeight="1">
      <c r="A41" s="152">
        <v>17</v>
      </c>
      <c r="B41" s="153">
        <f t="shared" si="8"/>
        <v>773.97884693488413</v>
      </c>
      <c r="C41" s="153">
        <f t="shared" si="9"/>
        <v>46.292579635426257</v>
      </c>
      <c r="D41" s="153">
        <f t="shared" si="10"/>
        <v>259.09472431574773</v>
      </c>
      <c r="E41" s="153">
        <f>BP17</f>
        <v>44.25</v>
      </c>
      <c r="F41" s="153">
        <f>BP18</f>
        <v>37</v>
      </c>
      <c r="G41" s="153">
        <f>'[1]Form-7_Daily Hrly Load Sheet'!T29</f>
        <v>90.32</v>
      </c>
      <c r="H41" s="153">
        <f t="shared" si="11"/>
        <v>1250.9361508860582</v>
      </c>
      <c r="I41" s="154">
        <f t="shared" si="12"/>
        <v>317.96063619227061</v>
      </c>
      <c r="J41" s="154">
        <f t="shared" si="0"/>
        <v>1568.8967870783288</v>
      </c>
      <c r="K41" s="154">
        <v>0</v>
      </c>
      <c r="L41" s="154">
        <v>0</v>
      </c>
      <c r="M41" s="155">
        <v>0</v>
      </c>
      <c r="N41" s="154">
        <v>0</v>
      </c>
      <c r="O41" s="155">
        <v>0</v>
      </c>
      <c r="P41" s="154">
        <f>'[1]Report_PSPR NRPC  (SLDC)'!C43</f>
        <v>0</v>
      </c>
      <c r="Q41" s="155">
        <v>0</v>
      </c>
      <c r="R41" s="155">
        <v>0</v>
      </c>
      <c r="S41" s="155">
        <v>0</v>
      </c>
      <c r="T41" s="154">
        <f t="shared" si="13"/>
        <v>0</v>
      </c>
      <c r="U41" s="156">
        <f t="shared" si="1"/>
        <v>0</v>
      </c>
      <c r="V41" s="157">
        <f t="shared" si="2"/>
        <v>1568.8967870783288</v>
      </c>
      <c r="W41" s="15"/>
      <c r="X41" s="165"/>
      <c r="Y41" s="113">
        <v>17</v>
      </c>
      <c r="Z41" s="143">
        <f>'[1]Report_Daily Hrly Load Sheet '!T40</f>
        <v>662.29750000000001</v>
      </c>
      <c r="AA41" s="143">
        <f>'[1]Report_Daily Hrly Load Sheet '!T20</f>
        <v>46.25</v>
      </c>
      <c r="AB41" s="143">
        <f>'[1]convertor2 (2)'!E20</f>
        <v>258.5</v>
      </c>
      <c r="AC41" s="144">
        <f t="shared" si="3"/>
        <v>967.04750000000001</v>
      </c>
      <c r="AD41" s="144">
        <f>AP80</f>
        <v>1568.25</v>
      </c>
      <c r="AE41" s="158">
        <f>MAX(AO77:AO80)</f>
        <v>1574</v>
      </c>
      <c r="AF41" s="158">
        <f>MIN(AO77:AO80)</f>
        <v>1562</v>
      </c>
      <c r="AG41" s="159">
        <f t="shared" si="4"/>
        <v>1568.25</v>
      </c>
      <c r="AH41" s="159">
        <f t="shared" si="5"/>
        <v>1568.25</v>
      </c>
      <c r="AI41" s="159">
        <f t="shared" si="6"/>
        <v>1568.8967870783288</v>
      </c>
      <c r="AJ41" s="166">
        <f>'[1]Report_Daily Hrly Load Sheet '!$T$82</f>
        <v>0</v>
      </c>
      <c r="AK41" s="161">
        <v>29</v>
      </c>
      <c r="AL41" s="80" t="s">
        <v>106</v>
      </c>
      <c r="AM41" s="81">
        <f>IF([1]Report_Actual_RTD!C33="","",[1]Report_Actual_RTD!C33)</f>
        <v>49.98</v>
      </c>
      <c r="AN41" s="82"/>
      <c r="AO41" s="71">
        <f>[1]Report_Actual_RTD!E33</f>
        <v>1688</v>
      </c>
      <c r="AP41" s="83"/>
      <c r="AV41" s="162">
        <f t="shared" si="7"/>
        <v>46.25</v>
      </c>
      <c r="AW41" s="151">
        <v>17</v>
      </c>
    </row>
    <row r="42" spans="1:49" ht="18" customHeight="1">
      <c r="A42" s="152">
        <v>18</v>
      </c>
      <c r="B42" s="153">
        <f t="shared" si="8"/>
        <v>805.94079977883882</v>
      </c>
      <c r="C42" s="153">
        <f t="shared" si="9"/>
        <v>84.828024304916227</v>
      </c>
      <c r="D42" s="153">
        <f t="shared" si="10"/>
        <v>266.6119793732646</v>
      </c>
      <c r="E42" s="153">
        <f>BQ17</f>
        <v>91.75</v>
      </c>
      <c r="F42" s="153">
        <f>BQ18</f>
        <v>37</v>
      </c>
      <c r="G42" s="153">
        <f>'[1]Form-7_Daily Hrly Load Sheet'!U29</f>
        <v>95.3</v>
      </c>
      <c r="H42" s="153">
        <f t="shared" si="11"/>
        <v>1381.4308034570197</v>
      </c>
      <c r="I42" s="154">
        <f t="shared" si="12"/>
        <v>115.68639205563386</v>
      </c>
      <c r="J42" s="154">
        <f t="shared" si="0"/>
        <v>1497.1171955126536</v>
      </c>
      <c r="K42" s="154">
        <v>0</v>
      </c>
      <c r="L42" s="154">
        <v>0</v>
      </c>
      <c r="M42" s="155">
        <v>0</v>
      </c>
      <c r="N42" s="154">
        <v>0</v>
      </c>
      <c r="O42" s="155">
        <v>0</v>
      </c>
      <c r="P42" s="154">
        <f>'[1]Report_PSPR NRPC  (SLDC)'!C44</f>
        <v>0</v>
      </c>
      <c r="Q42" s="155">
        <v>0</v>
      </c>
      <c r="R42" s="155">
        <v>0</v>
      </c>
      <c r="S42" s="155">
        <v>0</v>
      </c>
      <c r="T42" s="154">
        <f t="shared" si="13"/>
        <v>0</v>
      </c>
      <c r="U42" s="156">
        <f t="shared" si="1"/>
        <v>0</v>
      </c>
      <c r="V42" s="157">
        <f t="shared" si="2"/>
        <v>1497.1171955126536</v>
      </c>
      <c r="W42" s="15"/>
      <c r="X42" s="165"/>
      <c r="Y42" s="113">
        <v>18</v>
      </c>
      <c r="Z42" s="143">
        <f>'[1]Report_Daily Hrly Load Sheet '!U40</f>
        <v>689.64750000000004</v>
      </c>
      <c r="AA42" s="143">
        <f>'[1]Report_Daily Hrly Load Sheet '!U20</f>
        <v>84.75</v>
      </c>
      <c r="AB42" s="143">
        <f>'[1]convertor2 (2)'!E21</f>
        <v>266</v>
      </c>
      <c r="AC42" s="144">
        <f t="shared" si="3"/>
        <v>1040.3975</v>
      </c>
      <c r="AD42" s="144">
        <f>AP84</f>
        <v>1496.5</v>
      </c>
      <c r="AE42" s="158">
        <f>MAX(AO81:AO84)</f>
        <v>1526</v>
      </c>
      <c r="AF42" s="158">
        <f>MIN(AO81:AO84)</f>
        <v>1470</v>
      </c>
      <c r="AG42" s="159">
        <f t="shared" si="4"/>
        <v>1496.5</v>
      </c>
      <c r="AH42" s="159">
        <f t="shared" si="5"/>
        <v>1496.5</v>
      </c>
      <c r="AI42" s="159">
        <f t="shared" si="6"/>
        <v>1497.1171955126536</v>
      </c>
      <c r="AJ42" s="166">
        <f>'[1]Report_Daily Hrly Load Sheet '!$U$82</f>
        <v>0</v>
      </c>
      <c r="AK42" s="161">
        <v>30</v>
      </c>
      <c r="AL42" s="80" t="s">
        <v>107</v>
      </c>
      <c r="AM42" s="81">
        <f>IF([1]Report_Actual_RTD!C34="","",[1]Report_Actual_RTD!C34)</f>
        <v>50</v>
      </c>
      <c r="AN42" s="82"/>
      <c r="AO42" s="71">
        <f>[1]Report_Actual_RTD!E34</f>
        <v>1721</v>
      </c>
      <c r="AP42" s="83"/>
      <c r="AV42" s="162">
        <f t="shared" si="7"/>
        <v>84.75</v>
      </c>
      <c r="AW42" s="151">
        <v>18</v>
      </c>
    </row>
    <row r="43" spans="1:49" ht="18" customHeight="1">
      <c r="A43" s="152">
        <v>19</v>
      </c>
      <c r="B43" s="153">
        <f t="shared" si="8"/>
        <v>838.66236027722027</v>
      </c>
      <c r="C43" s="153">
        <f t="shared" si="9"/>
        <v>92.08469895046953</v>
      </c>
      <c r="D43" s="153">
        <f t="shared" si="10"/>
        <v>287.15914319714398</v>
      </c>
      <c r="E43" s="153">
        <f>BR17</f>
        <v>100.75</v>
      </c>
      <c r="F43" s="153">
        <f>BR18</f>
        <v>37</v>
      </c>
      <c r="G43" s="153">
        <f>'[1]Form-7_Daily Hrly Load Sheet'!V29</f>
        <v>95.25</v>
      </c>
      <c r="H43" s="153">
        <f t="shared" si="11"/>
        <v>1450.9062024248337</v>
      </c>
      <c r="I43" s="154">
        <f t="shared" si="12"/>
        <v>70.47099441837895</v>
      </c>
      <c r="J43" s="154">
        <f t="shared" si="0"/>
        <v>1521.3771968432127</v>
      </c>
      <c r="K43" s="154">
        <v>0</v>
      </c>
      <c r="L43" s="154">
        <v>0</v>
      </c>
      <c r="M43" s="163">
        <v>0</v>
      </c>
      <c r="N43" s="154">
        <v>0</v>
      </c>
      <c r="O43" s="163">
        <v>0</v>
      </c>
      <c r="P43" s="154">
        <f>'[1]Report_PSPR NRPC  (SLDC)'!C45</f>
        <v>0</v>
      </c>
      <c r="Q43" s="155">
        <v>0</v>
      </c>
      <c r="R43" s="155">
        <v>0</v>
      </c>
      <c r="S43" s="155">
        <v>0</v>
      </c>
      <c r="T43" s="154">
        <f t="shared" si="13"/>
        <v>0</v>
      </c>
      <c r="U43" s="164">
        <f t="shared" si="1"/>
        <v>0</v>
      </c>
      <c r="V43" s="157">
        <f t="shared" si="2"/>
        <v>1521.3771968432127</v>
      </c>
      <c r="W43" s="15"/>
      <c r="X43" s="22"/>
      <c r="Y43" s="113">
        <v>19</v>
      </c>
      <c r="Z43" s="143">
        <f>'[1]Report_Daily Hrly Load Sheet '!V40</f>
        <v>717.64750000000004</v>
      </c>
      <c r="AA43" s="143">
        <f>'[1]Report_Daily Hrly Load Sheet '!V20</f>
        <v>92</v>
      </c>
      <c r="AB43" s="143">
        <f>'[1]convertor2 (2)'!E22</f>
        <v>286.5</v>
      </c>
      <c r="AC43" s="144">
        <f t="shared" si="3"/>
        <v>1096.1475</v>
      </c>
      <c r="AD43" s="144">
        <f>AP88</f>
        <v>1520.75</v>
      </c>
      <c r="AE43" s="158">
        <f>MAX(AO85:AO88)</f>
        <v>1548</v>
      </c>
      <c r="AF43" s="158">
        <f>MIN(AO85:AO88)</f>
        <v>1493</v>
      </c>
      <c r="AG43" s="159">
        <f t="shared" si="4"/>
        <v>1520.75</v>
      </c>
      <c r="AH43" s="159">
        <f t="shared" si="5"/>
        <v>1520.75</v>
      </c>
      <c r="AI43" s="159">
        <f t="shared" si="6"/>
        <v>1521.3771968432127</v>
      </c>
      <c r="AJ43" s="160">
        <f>'[1]Report_Daily Hrly Load Sheet '!$V$82</f>
        <v>0</v>
      </c>
      <c r="AK43" s="161">
        <v>31</v>
      </c>
      <c r="AL43" s="80" t="s">
        <v>108</v>
      </c>
      <c r="AM43" s="81">
        <f>IF([1]Report_Actual_RTD!C35="","",[1]Report_Actual_RTD!C35)</f>
        <v>50.02</v>
      </c>
      <c r="AN43" s="82"/>
      <c r="AO43" s="71">
        <f>[1]Report_Actual_RTD!E35</f>
        <v>1716</v>
      </c>
      <c r="AP43" s="83"/>
      <c r="AV43" s="162">
        <f t="shared" si="7"/>
        <v>92</v>
      </c>
      <c r="AW43" s="151">
        <v>19</v>
      </c>
    </row>
    <row r="44" spans="1:49" s="180" customFormat="1" ht="18" customHeight="1">
      <c r="A44" s="152">
        <v>20</v>
      </c>
      <c r="B44" s="153">
        <f t="shared" si="8"/>
        <v>886.57607386413588</v>
      </c>
      <c r="C44" s="153">
        <f t="shared" si="9"/>
        <v>78.071809979745893</v>
      </c>
      <c r="D44" s="153">
        <f t="shared" si="10"/>
        <v>265.35910353034507</v>
      </c>
      <c r="E44" s="153">
        <f>BS17</f>
        <v>100</v>
      </c>
      <c r="F44" s="153">
        <f>BS18</f>
        <v>40</v>
      </c>
      <c r="G44" s="153">
        <f>'[1]Form-7_Daily Hrly Load Sheet'!W29</f>
        <v>115.04</v>
      </c>
      <c r="H44" s="153">
        <f t="shared" si="11"/>
        <v>1485.0469873742268</v>
      </c>
      <c r="I44" s="154">
        <f t="shared" si="12"/>
        <v>37.08051878848778</v>
      </c>
      <c r="J44" s="154">
        <f t="shared" si="0"/>
        <v>1522.1275061627146</v>
      </c>
      <c r="K44" s="167">
        <v>0</v>
      </c>
      <c r="L44" s="154">
        <v>0</v>
      </c>
      <c r="M44" s="155">
        <v>0</v>
      </c>
      <c r="N44" s="154">
        <v>0</v>
      </c>
      <c r="O44" s="155">
        <v>0</v>
      </c>
      <c r="P44" s="154">
        <f>'[1]Report_PSPR NRPC  (SLDC)'!C46</f>
        <v>0</v>
      </c>
      <c r="Q44" s="155">
        <v>0</v>
      </c>
      <c r="R44" s="155">
        <v>0</v>
      </c>
      <c r="S44" s="155">
        <v>0</v>
      </c>
      <c r="T44" s="154">
        <f t="shared" si="13"/>
        <v>0</v>
      </c>
      <c r="U44" s="156">
        <f t="shared" si="1"/>
        <v>0</v>
      </c>
      <c r="V44" s="157">
        <f t="shared" si="2"/>
        <v>1522.1275061627146</v>
      </c>
      <c r="W44" s="178"/>
      <c r="X44" s="184"/>
      <c r="Y44" s="169">
        <v>20</v>
      </c>
      <c r="Z44" s="143">
        <f>'[1]Report_Daily Hrly Load Sheet '!W40</f>
        <v>758.64750000000004</v>
      </c>
      <c r="AA44" s="143">
        <f>'[1]Report_Daily Hrly Load Sheet '!W20</f>
        <v>78</v>
      </c>
      <c r="AB44" s="143">
        <f>'[1]convertor2 (2)'!E23</f>
        <v>264.75</v>
      </c>
      <c r="AC44" s="144">
        <f t="shared" si="3"/>
        <v>1101.3975</v>
      </c>
      <c r="AD44" s="179">
        <f>AP92</f>
        <v>1521.5</v>
      </c>
      <c r="AE44" s="158">
        <f>MAX(AO89:AO92)</f>
        <v>1542</v>
      </c>
      <c r="AF44" s="158">
        <f>MIN(AO89:AO92)</f>
        <v>1491</v>
      </c>
      <c r="AG44" s="159">
        <f t="shared" si="4"/>
        <v>1521.5</v>
      </c>
      <c r="AH44" s="159">
        <f t="shared" si="5"/>
        <v>1521.5</v>
      </c>
      <c r="AI44" s="159">
        <f t="shared" si="6"/>
        <v>1522.1275061627146</v>
      </c>
      <c r="AJ44" s="166">
        <f>'[1]Report_Daily Hrly Load Sheet '!$W$82</f>
        <v>0</v>
      </c>
      <c r="AK44" s="161">
        <v>32</v>
      </c>
      <c r="AL44" s="80" t="s">
        <v>109</v>
      </c>
      <c r="AM44" s="81">
        <f>IF([1]Report_Actual_RTD!C36="","",[1]Report_Actual_RTD!C36)</f>
        <v>50.04</v>
      </c>
      <c r="AN44" s="149">
        <f>IF(SUM(AM41:AM44)&gt;0,AVERAGE(AM41:AM44),"")</f>
        <v>50.01</v>
      </c>
      <c r="AO44" s="71">
        <f>[1]Report_Actual_RTD!E36</f>
        <v>1711</v>
      </c>
      <c r="AP44" s="83">
        <f>IF(SUM(AO41:AO44)&gt;0,AVERAGE(AO41:AO44),0)</f>
        <v>1709</v>
      </c>
      <c r="AV44" s="171">
        <f t="shared" si="7"/>
        <v>78</v>
      </c>
      <c r="AW44" s="172">
        <v>20</v>
      </c>
    </row>
    <row r="45" spans="1:49" ht="18" customHeight="1">
      <c r="A45" s="152">
        <v>21</v>
      </c>
      <c r="B45" s="153">
        <f t="shared" si="8"/>
        <v>881.02509485101757</v>
      </c>
      <c r="C45" s="153">
        <f t="shared" si="9"/>
        <v>93.085619591235499</v>
      </c>
      <c r="D45" s="153">
        <f t="shared" si="10"/>
        <v>261.60047600158669</v>
      </c>
      <c r="E45" s="153">
        <f>BT17</f>
        <v>100</v>
      </c>
      <c r="F45" s="153">
        <f>BT18</f>
        <v>81</v>
      </c>
      <c r="G45" s="153">
        <f>'[1]Form-7_Daily Hrly Load Sheet'!X29</f>
        <v>115.02</v>
      </c>
      <c r="H45" s="153">
        <f t="shared" si="11"/>
        <v>1531.7311904438398</v>
      </c>
      <c r="I45" s="154">
        <f t="shared" si="12"/>
        <v>-73.129873332280113</v>
      </c>
      <c r="J45" s="154">
        <f t="shared" si="0"/>
        <v>1458.6013171115596</v>
      </c>
      <c r="K45" s="154">
        <v>0</v>
      </c>
      <c r="L45" s="154">
        <v>0</v>
      </c>
      <c r="M45" s="155">
        <v>0</v>
      </c>
      <c r="N45" s="154">
        <v>0</v>
      </c>
      <c r="O45" s="155">
        <v>0</v>
      </c>
      <c r="P45" s="154">
        <f>'[1]Report_PSPR NRPC  (SLDC)'!C47</f>
        <v>0</v>
      </c>
      <c r="Q45" s="155">
        <v>0</v>
      </c>
      <c r="R45" s="155">
        <v>0</v>
      </c>
      <c r="S45" s="155">
        <v>0</v>
      </c>
      <c r="T45" s="154">
        <f t="shared" si="13"/>
        <v>0</v>
      </c>
      <c r="U45" s="156">
        <f t="shared" si="1"/>
        <v>0</v>
      </c>
      <c r="V45" s="157">
        <f t="shared" si="2"/>
        <v>1458.6013171115596</v>
      </c>
      <c r="W45" s="15"/>
      <c r="X45" s="165"/>
      <c r="Y45" s="113">
        <v>21</v>
      </c>
      <c r="Z45" s="143">
        <f>'[1]Report_Daily Hrly Load Sheet '!X40</f>
        <v>753.89750000000004</v>
      </c>
      <c r="AA45" s="143">
        <f>'[1]Report_Daily Hrly Load Sheet '!X20</f>
        <v>93</v>
      </c>
      <c r="AB45" s="143">
        <f>'[1]convertor2 (2)'!E24</f>
        <v>261</v>
      </c>
      <c r="AC45" s="144">
        <f t="shared" si="3"/>
        <v>1107.8975</v>
      </c>
      <c r="AD45" s="144">
        <f>AP96</f>
        <v>1458</v>
      </c>
      <c r="AE45" s="158">
        <f>MAX(AO93:AO96)</f>
        <v>1475</v>
      </c>
      <c r="AF45" s="158">
        <f>MIN(AO93:AO96)</f>
        <v>1444</v>
      </c>
      <c r="AG45" s="159">
        <f t="shared" si="4"/>
        <v>1458</v>
      </c>
      <c r="AH45" s="159">
        <f t="shared" si="5"/>
        <v>1458</v>
      </c>
      <c r="AI45" s="159">
        <f t="shared" si="6"/>
        <v>1458.6013171115596</v>
      </c>
      <c r="AJ45" s="166">
        <f>'[1]Report_Daily Hrly Load Sheet '!$X$82</f>
        <v>0</v>
      </c>
      <c r="AK45" s="161">
        <v>33</v>
      </c>
      <c r="AL45" s="80" t="s">
        <v>110</v>
      </c>
      <c r="AM45" s="81">
        <f>IF([1]Report_Actual_RTD!C37="","",[1]Report_Actual_RTD!C37)</f>
        <v>50.05</v>
      </c>
      <c r="AN45" s="82"/>
      <c r="AO45" s="71">
        <f>[1]Report_Actual_RTD!E37</f>
        <v>1686</v>
      </c>
      <c r="AP45" s="83"/>
      <c r="AV45" s="162">
        <f t="shared" si="7"/>
        <v>93</v>
      </c>
      <c r="AW45" s="151">
        <v>21</v>
      </c>
    </row>
    <row r="46" spans="1:49" ht="18" customHeight="1">
      <c r="A46" s="152">
        <v>22</v>
      </c>
      <c r="B46" s="153">
        <f t="shared" si="8"/>
        <v>899.37254127332426</v>
      </c>
      <c r="C46" s="153">
        <f t="shared" si="9"/>
        <v>93.085619591235499</v>
      </c>
      <c r="D46" s="153">
        <f t="shared" si="10"/>
        <v>319.73391511305039</v>
      </c>
      <c r="E46" s="153">
        <f>BU17</f>
        <v>99.25</v>
      </c>
      <c r="F46" s="153">
        <f>BU18</f>
        <v>81</v>
      </c>
      <c r="G46" s="153">
        <f>'[1]Form-7_Daily Hrly Load Sheet'!Y29</f>
        <v>115.02</v>
      </c>
      <c r="H46" s="153">
        <f t="shared" si="11"/>
        <v>1607.4620759776101</v>
      </c>
      <c r="I46" s="154">
        <f t="shared" si="12"/>
        <v>-209.6358137456989</v>
      </c>
      <c r="J46" s="154">
        <f t="shared" si="0"/>
        <v>1397.8262622319112</v>
      </c>
      <c r="K46" s="154">
        <v>0</v>
      </c>
      <c r="L46" s="154">
        <v>0</v>
      </c>
      <c r="M46" s="155">
        <v>0</v>
      </c>
      <c r="N46" s="154">
        <v>0</v>
      </c>
      <c r="O46" s="155">
        <v>0</v>
      </c>
      <c r="P46" s="154">
        <f>'[1]Report_PSPR NRPC  (SLDC)'!C48</f>
        <v>0</v>
      </c>
      <c r="Q46" s="155">
        <v>0</v>
      </c>
      <c r="R46" s="155">
        <v>0</v>
      </c>
      <c r="S46" s="155">
        <v>0</v>
      </c>
      <c r="T46" s="154">
        <f t="shared" si="13"/>
        <v>0</v>
      </c>
      <c r="U46" s="156">
        <f t="shared" si="1"/>
        <v>0</v>
      </c>
      <c r="V46" s="157">
        <f t="shared" si="2"/>
        <v>1397.8262622319112</v>
      </c>
      <c r="W46" s="15"/>
      <c r="X46" s="165"/>
      <c r="Y46" s="113">
        <v>22</v>
      </c>
      <c r="Z46" s="143">
        <f>'[1]Report_Daily Hrly Load Sheet '!Y40</f>
        <v>769.59749999999997</v>
      </c>
      <c r="AA46" s="143">
        <f>'[1]Report_Daily Hrly Load Sheet '!Y20</f>
        <v>93</v>
      </c>
      <c r="AB46" s="143">
        <f>'[1]convertor2 (2)'!E25</f>
        <v>319</v>
      </c>
      <c r="AC46" s="144">
        <f t="shared" si="3"/>
        <v>1181.5974999999999</v>
      </c>
      <c r="AD46" s="144">
        <f>AP100</f>
        <v>1397.25</v>
      </c>
      <c r="AE46" s="158">
        <f>MAX(AO97:AO100)</f>
        <v>1419</v>
      </c>
      <c r="AF46" s="158">
        <f>MIN(AO97:AO100)</f>
        <v>1371</v>
      </c>
      <c r="AG46" s="159">
        <f t="shared" si="4"/>
        <v>1397.25</v>
      </c>
      <c r="AH46" s="159">
        <f t="shared" si="5"/>
        <v>1397.25</v>
      </c>
      <c r="AI46" s="159">
        <f t="shared" si="6"/>
        <v>1397.8262622319112</v>
      </c>
      <c r="AJ46" s="166">
        <f>'[1]Report_Daily Hrly Load Sheet '!$Y$82</f>
        <v>0</v>
      </c>
      <c r="AK46" s="161">
        <v>34</v>
      </c>
      <c r="AL46" s="80" t="s">
        <v>111</v>
      </c>
      <c r="AM46" s="81">
        <f>IF([1]Report_Actual_RTD!C38="","",[1]Report_Actual_RTD!C38)</f>
        <v>50.03</v>
      </c>
      <c r="AN46" s="82"/>
      <c r="AO46" s="71">
        <f>[1]Report_Actual_RTD!E38</f>
        <v>1658</v>
      </c>
      <c r="AP46" s="83"/>
      <c r="AV46" s="162">
        <f t="shared" si="7"/>
        <v>93</v>
      </c>
      <c r="AW46" s="151">
        <v>22</v>
      </c>
    </row>
    <row r="47" spans="1:49" ht="18" customHeight="1">
      <c r="A47" s="152">
        <v>23</v>
      </c>
      <c r="B47" s="153">
        <f t="shared" si="8"/>
        <v>888.56274003725184</v>
      </c>
      <c r="C47" s="153">
        <f t="shared" si="9"/>
        <v>93.085619591235499</v>
      </c>
      <c r="D47" s="153">
        <f t="shared" si="10"/>
        <v>318.98218960729866</v>
      </c>
      <c r="E47" s="153">
        <f>BV17</f>
        <v>70</v>
      </c>
      <c r="F47" s="153">
        <f>BV18</f>
        <v>86</v>
      </c>
      <c r="G47" s="153">
        <f>'[1]Form-7_Daily Hrly Load Sheet'!Z29</f>
        <v>113.04</v>
      </c>
      <c r="H47" s="153">
        <f t="shared" si="11"/>
        <v>1569.670549235786</v>
      </c>
      <c r="I47" s="154">
        <f t="shared" si="12"/>
        <v>-232.86944499002357</v>
      </c>
      <c r="J47" s="154">
        <f t="shared" si="0"/>
        <v>1336.8011042457624</v>
      </c>
      <c r="K47" s="154">
        <v>0</v>
      </c>
      <c r="L47" s="154">
        <v>0</v>
      </c>
      <c r="M47" s="155">
        <v>0</v>
      </c>
      <c r="N47" s="154">
        <v>0</v>
      </c>
      <c r="O47" s="155">
        <v>0</v>
      </c>
      <c r="P47" s="154">
        <f>'[1]Report_PSPR NRPC  (SLDC)'!C49</f>
        <v>0</v>
      </c>
      <c r="Q47" s="155">
        <v>0</v>
      </c>
      <c r="R47" s="155">
        <v>0</v>
      </c>
      <c r="S47" s="155">
        <v>0</v>
      </c>
      <c r="T47" s="154">
        <f t="shared" si="13"/>
        <v>0</v>
      </c>
      <c r="U47" s="156">
        <f t="shared" si="1"/>
        <v>0</v>
      </c>
      <c r="V47" s="157">
        <f t="shared" si="2"/>
        <v>1336.8011042457624</v>
      </c>
      <c r="W47" s="15"/>
      <c r="X47" s="22"/>
      <c r="Y47" s="113">
        <v>23</v>
      </c>
      <c r="Z47" s="143">
        <f>'[1]Report_Daily Hrly Load Sheet '!Z40</f>
        <v>760.34749999999997</v>
      </c>
      <c r="AA47" s="143">
        <f>'[1]Report_Daily Hrly Load Sheet '!Z20</f>
        <v>93</v>
      </c>
      <c r="AB47" s="143">
        <f>'[1]convertor2 (2)'!E26</f>
        <v>318.25</v>
      </c>
      <c r="AC47" s="144">
        <f t="shared" si="3"/>
        <v>1171.5974999999999</v>
      </c>
      <c r="AD47" s="144">
        <f>AP104</f>
        <v>1336.25</v>
      </c>
      <c r="AE47" s="158">
        <f>MAX(AO101:AO104)</f>
        <v>1362</v>
      </c>
      <c r="AF47" s="158">
        <f>MIN(AO101:AO104)</f>
        <v>1314</v>
      </c>
      <c r="AG47" s="159">
        <f t="shared" si="4"/>
        <v>1336.25</v>
      </c>
      <c r="AH47" s="159">
        <f t="shared" si="5"/>
        <v>1336.25</v>
      </c>
      <c r="AI47" s="159">
        <f t="shared" si="6"/>
        <v>1336.8011042457624</v>
      </c>
      <c r="AJ47" s="166">
        <f>'[1]Report_Daily Hrly Load Sheet '!$Z$82</f>
        <v>0</v>
      </c>
      <c r="AK47" s="161">
        <v>35</v>
      </c>
      <c r="AL47" s="80" t="s">
        <v>112</v>
      </c>
      <c r="AM47" s="81">
        <f>IF([1]Report_Actual_RTD!C39="","",[1]Report_Actual_RTD!C39)</f>
        <v>50.05</v>
      </c>
      <c r="AN47" s="82"/>
      <c r="AO47" s="71">
        <f>[1]Report_Actual_RTD!E39</f>
        <v>1659</v>
      </c>
      <c r="AP47" s="83"/>
      <c r="AV47" s="162">
        <f t="shared" si="7"/>
        <v>93</v>
      </c>
      <c r="AW47" s="151">
        <v>23</v>
      </c>
    </row>
    <row r="48" spans="1:49" ht="18" customHeight="1">
      <c r="A48" s="152">
        <v>24</v>
      </c>
      <c r="B48" s="153">
        <f t="shared" si="8"/>
        <v>866.06666719461464</v>
      </c>
      <c r="C48" s="153">
        <f t="shared" si="9"/>
        <v>93.085619591235499</v>
      </c>
      <c r="D48" s="153">
        <f>IF(AB48=0,0,AB48/$AB$50*$AB$12)</f>
        <v>306.70400634668783</v>
      </c>
      <c r="E48" s="153">
        <f>BW17</f>
        <v>70</v>
      </c>
      <c r="F48" s="153">
        <f>BW18</f>
        <v>89</v>
      </c>
      <c r="G48" s="153">
        <f>'[1]Form-7_Daily Hrly Load Sheet'!AA29</f>
        <v>113.04</v>
      </c>
      <c r="H48" s="153">
        <f t="shared" si="11"/>
        <v>1537.8962931325379</v>
      </c>
      <c r="I48" s="154">
        <f t="shared" si="12"/>
        <v>-264.37127483143013</v>
      </c>
      <c r="J48" s="154">
        <f t="shared" si="0"/>
        <v>1273.5250183011078</v>
      </c>
      <c r="K48" s="154">
        <v>0</v>
      </c>
      <c r="L48" s="154">
        <v>0</v>
      </c>
      <c r="M48" s="155">
        <v>0</v>
      </c>
      <c r="N48" s="154">
        <v>0</v>
      </c>
      <c r="O48" s="155">
        <v>0</v>
      </c>
      <c r="P48" s="154">
        <f>'[1]Report_PSPR NRPC  (SLDC)'!C50</f>
        <v>0</v>
      </c>
      <c r="Q48" s="155">
        <v>0</v>
      </c>
      <c r="R48" s="155">
        <v>0</v>
      </c>
      <c r="S48" s="155">
        <v>0</v>
      </c>
      <c r="T48" s="154">
        <f t="shared" si="13"/>
        <v>0</v>
      </c>
      <c r="U48" s="156">
        <f t="shared" si="1"/>
        <v>0</v>
      </c>
      <c r="V48" s="157">
        <f t="shared" si="2"/>
        <v>1273.5250183011078</v>
      </c>
      <c r="W48" s="15"/>
      <c r="X48" s="165"/>
      <c r="Y48" s="113">
        <v>24</v>
      </c>
      <c r="Z48" s="143">
        <f>'[1]Report_Daily Hrly Load Sheet '!AA40</f>
        <v>741.09749999999997</v>
      </c>
      <c r="AA48" s="143">
        <f>'[1]Report_Daily Hrly Load Sheet '!AA20</f>
        <v>93</v>
      </c>
      <c r="AB48" s="143">
        <f>'[1]convertor2 (2)'!E27</f>
        <v>306</v>
      </c>
      <c r="AC48" s="144">
        <f t="shared" si="3"/>
        <v>1140.0974999999999</v>
      </c>
      <c r="AD48" s="144">
        <f>AP108</f>
        <v>1273</v>
      </c>
      <c r="AE48" s="158">
        <f>MAX(AO105:AO108)</f>
        <v>1282</v>
      </c>
      <c r="AF48" s="158">
        <f>MIN(AO106:AO109)</f>
        <v>1266</v>
      </c>
      <c r="AG48" s="159">
        <f t="shared" si="4"/>
        <v>1273</v>
      </c>
      <c r="AH48" s="159">
        <f t="shared" si="5"/>
        <v>1273</v>
      </c>
      <c r="AI48" s="159">
        <f t="shared" si="6"/>
        <v>1273.5250183011078</v>
      </c>
      <c r="AJ48" s="166">
        <f>'[1]Report_Daily Hrly Load Sheet '!$AA$82</f>
        <v>0</v>
      </c>
      <c r="AK48" s="161">
        <v>36</v>
      </c>
      <c r="AL48" s="80" t="s">
        <v>113</v>
      </c>
      <c r="AM48" s="81">
        <f>IF([1]Report_Actual_RTD!C40="","",[1]Report_Actual_RTD!C40)</f>
        <v>50.06</v>
      </c>
      <c r="AN48" s="149">
        <f>IF(SUM(AM45:AM48)&gt;0,AVERAGE(AM45:AM48),"")</f>
        <v>50.047499999999999</v>
      </c>
      <c r="AO48" s="71">
        <f>[1]Report_Actual_RTD!E40</f>
        <v>1660</v>
      </c>
      <c r="AP48" s="83">
        <f>IF(SUM(AO45:AO48)&gt;0,AVERAGE(AO45:AO48),0)</f>
        <v>1665.75</v>
      </c>
      <c r="AV48" s="162">
        <f t="shared" si="7"/>
        <v>93</v>
      </c>
      <c r="AW48" s="151">
        <v>24</v>
      </c>
    </row>
    <row r="49" spans="1:42" ht="15.75">
      <c r="A49" s="185"/>
      <c r="B49" s="186"/>
      <c r="C49" s="186"/>
      <c r="D49" s="153"/>
      <c r="E49" s="187"/>
      <c r="F49" s="187"/>
      <c r="G49" s="187"/>
      <c r="H49" s="186"/>
      <c r="I49" s="188"/>
      <c r="J49" s="189"/>
      <c r="K49" s="189"/>
      <c r="L49" s="190"/>
      <c r="M49" s="191"/>
      <c r="N49" s="191"/>
      <c r="O49" s="191"/>
      <c r="P49" s="191"/>
      <c r="Q49" s="191"/>
      <c r="R49" s="191"/>
      <c r="S49" s="191"/>
      <c r="T49" s="192"/>
      <c r="U49" s="192"/>
      <c r="V49" s="193"/>
      <c r="W49" s="15"/>
      <c r="X49" s="15"/>
      <c r="Y49" s="113"/>
      <c r="Z49" s="194"/>
      <c r="AA49" s="194"/>
      <c r="AB49" s="174"/>
      <c r="AC49" s="144"/>
      <c r="AD49" s="195"/>
      <c r="AE49" s="196"/>
      <c r="AF49" s="196"/>
      <c r="AG49" s="197"/>
      <c r="AH49" s="197"/>
      <c r="AI49" s="159"/>
      <c r="AJ49" s="198"/>
      <c r="AK49" s="93">
        <v>37</v>
      </c>
      <c r="AL49" s="94" t="s">
        <v>114</v>
      </c>
      <c r="AM49" s="81">
        <f>IF([1]Report_Actual_RTD!C41="","",[1]Report_Actual_RTD!C41)</f>
        <v>50.03</v>
      </c>
      <c r="AN49" s="95"/>
      <c r="AO49" s="71">
        <f>[1]Report_Actual_RTD!E41</f>
        <v>1662</v>
      </c>
      <c r="AP49" s="83"/>
    </row>
    <row r="50" spans="1:42" ht="48" thickBot="1">
      <c r="A50" s="199" t="s">
        <v>115</v>
      </c>
      <c r="B50" s="200">
        <f t="shared" ref="B50:V50" si="14">SUM(B25:B48)</f>
        <v>19336.998999999996</v>
      </c>
      <c r="C50" s="200">
        <f t="shared" si="14"/>
        <v>1358.9999999999995</v>
      </c>
      <c r="D50" s="200">
        <f t="shared" si="14"/>
        <v>6948.6999999999989</v>
      </c>
      <c r="E50" s="200">
        <f t="shared" si="14"/>
        <v>1404.75</v>
      </c>
      <c r="F50" s="200">
        <f t="shared" si="14"/>
        <v>1455.75</v>
      </c>
      <c r="G50" s="200">
        <f t="shared" si="14"/>
        <v>2369</v>
      </c>
      <c r="H50" s="200">
        <f t="shared" si="14"/>
        <v>32874.199000000001</v>
      </c>
      <c r="I50" s="200">
        <f t="shared" si="14"/>
        <v>2337.3475409248799</v>
      </c>
      <c r="J50" s="200">
        <f t="shared" si="14"/>
        <v>35211.546540924872</v>
      </c>
      <c r="K50" s="201">
        <f t="shared" si="14"/>
        <v>0</v>
      </c>
      <c r="L50" s="201">
        <f t="shared" si="14"/>
        <v>0</v>
      </c>
      <c r="M50" s="201">
        <f t="shared" si="14"/>
        <v>0</v>
      </c>
      <c r="N50" s="201">
        <f t="shared" si="14"/>
        <v>0</v>
      </c>
      <c r="O50" s="201">
        <f t="shared" si="14"/>
        <v>0</v>
      </c>
      <c r="P50" s="201">
        <f t="shared" si="14"/>
        <v>0</v>
      </c>
      <c r="Q50" s="201">
        <f t="shared" si="14"/>
        <v>0</v>
      </c>
      <c r="R50" s="201">
        <f t="shared" si="14"/>
        <v>0</v>
      </c>
      <c r="S50" s="201">
        <f t="shared" si="14"/>
        <v>0</v>
      </c>
      <c r="T50" s="201">
        <f t="shared" si="14"/>
        <v>0</v>
      </c>
      <c r="U50" s="201">
        <f>SUM(U25:U48)*1000</f>
        <v>0</v>
      </c>
      <c r="V50" s="202">
        <f t="shared" si="14"/>
        <v>35211.546540924872</v>
      </c>
      <c r="W50" s="15"/>
      <c r="X50" s="15"/>
      <c r="Y50" s="203" t="s">
        <v>53</v>
      </c>
      <c r="Z50" s="204">
        <f>SUM(Z25:Z48)</f>
        <v>16546.764999999999</v>
      </c>
      <c r="AA50" s="204">
        <f>SUM(AA25:AA49)</f>
        <v>1357.75</v>
      </c>
      <c r="AB50" s="204">
        <f>SUM(AB25:AB49)</f>
        <v>6932.75</v>
      </c>
      <c r="AC50" s="205">
        <f>SUM(AC25:AC49)</f>
        <v>24837.264999999996</v>
      </c>
      <c r="AD50" s="205">
        <f>SUM(AD25:AD49)</f>
        <v>35196.733333333337</v>
      </c>
      <c r="AE50" s="166"/>
      <c r="AF50" s="166"/>
      <c r="AG50" s="206">
        <f>SUM(AG25:AG49)</f>
        <v>35198.233333333337</v>
      </c>
      <c r="AH50" s="206">
        <f>SUM(AH25:AH49)</f>
        <v>35198.233333333337</v>
      </c>
      <c r="AI50" s="206">
        <f>SUM(AI25:AI49)</f>
        <v>35211.546540924872</v>
      </c>
      <c r="AJ50" s="207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50.06</v>
      </c>
      <c r="AN50" s="95"/>
      <c r="AO50" s="71">
        <f>[1]Report_Actual_RTD!E42</f>
        <v>1683</v>
      </c>
      <c r="AP50" s="83"/>
    </row>
    <row r="51" spans="1:42" ht="11.25" customHeight="1">
      <c r="A51" s="208"/>
      <c r="B51" s="209"/>
      <c r="C51" s="209"/>
      <c r="D51" s="209"/>
      <c r="E51" s="209"/>
      <c r="F51" s="209"/>
      <c r="G51" s="209"/>
      <c r="H51" s="209"/>
      <c r="I51" s="210"/>
      <c r="J51" s="211"/>
      <c r="L51" s="211"/>
      <c r="M51" s="15"/>
      <c r="N51" s="15"/>
      <c r="O51" s="15"/>
      <c r="P51" s="15"/>
      <c r="Q51" s="15"/>
      <c r="R51" s="15"/>
      <c r="S51" s="15"/>
      <c r="T51" s="15"/>
      <c r="U51" s="15"/>
      <c r="V51" s="212"/>
      <c r="W51" s="15"/>
      <c r="X51" s="15"/>
      <c r="Y51" s="213"/>
      <c r="Z51" s="214"/>
      <c r="AA51" s="214"/>
      <c r="AB51" s="215"/>
      <c r="AC51" s="216"/>
      <c r="AD51" s="217"/>
      <c r="AE51" s="218"/>
      <c r="AF51" s="218"/>
      <c r="AG51" s="219"/>
      <c r="AH51" s="219"/>
      <c r="AI51" s="219"/>
      <c r="AJ51" s="220"/>
      <c r="AK51" s="93">
        <v>39</v>
      </c>
      <c r="AL51" s="94" t="s">
        <v>117</v>
      </c>
      <c r="AM51" s="81">
        <f>IF([1]Report_Actual_RTD!C43="","",[1]Report_Actual_RTD!C43)</f>
        <v>50.11</v>
      </c>
      <c r="AN51" s="95"/>
      <c r="AO51" s="71">
        <f>[1]Report_Actual_RTD!E43</f>
        <v>1689</v>
      </c>
      <c r="AP51" s="83"/>
    </row>
    <row r="52" spans="1:42" ht="11.25" customHeight="1">
      <c r="A52" s="208"/>
      <c r="B52" s="209"/>
      <c r="C52" s="209"/>
      <c r="D52" s="209"/>
      <c r="E52" s="209"/>
      <c r="F52" s="209"/>
      <c r="G52" s="209"/>
      <c r="H52" s="209"/>
      <c r="I52" s="210"/>
      <c r="J52" s="211"/>
      <c r="L52" s="211"/>
      <c r="M52" s="15"/>
      <c r="N52" s="15"/>
      <c r="O52" s="15"/>
      <c r="P52" s="15"/>
      <c r="Q52" s="15"/>
      <c r="R52" s="15"/>
      <c r="S52" s="15"/>
      <c r="T52" s="15"/>
      <c r="U52" s="15"/>
      <c r="V52" s="212"/>
      <c r="W52" s="15"/>
      <c r="X52" s="15"/>
      <c r="Y52" s="221"/>
      <c r="Z52" s="222"/>
      <c r="AA52" s="222"/>
      <c r="AB52" s="223"/>
      <c r="AC52" s="224"/>
      <c r="AD52" s="217"/>
      <c r="AE52" s="218"/>
      <c r="AF52" s="218"/>
      <c r="AG52" s="219"/>
      <c r="AH52" s="219"/>
      <c r="AI52" s="219"/>
      <c r="AJ52" s="225"/>
      <c r="AK52" s="93">
        <v>40</v>
      </c>
      <c r="AL52" s="94" t="s">
        <v>118</v>
      </c>
      <c r="AM52" s="81">
        <f>IF([1]Report_Actual_RTD!C44="","",[1]Report_Actual_RTD!C44)</f>
        <v>50.13</v>
      </c>
      <c r="AN52" s="177">
        <f>IF(SUM(AM49:AM52)&gt;0,AVERAGE(AM49:AM52),"")</f>
        <v>50.082499999999996</v>
      </c>
      <c r="AO52" s="71">
        <f>[1]Report_Actual_RTD!E44</f>
        <v>1683</v>
      </c>
      <c r="AP52" s="83">
        <f>IF(SUM(AO49:AO52)&gt;0,AVERAGE(AO49:AO52),0)</f>
        <v>1679.25</v>
      </c>
    </row>
    <row r="53" spans="1:42" ht="18" customHeight="1">
      <c r="A53" s="25"/>
      <c r="B53" s="22"/>
      <c r="C53" s="22"/>
      <c r="D53" s="226" t="s">
        <v>119</v>
      </c>
      <c r="E53" s="227"/>
      <c r="F53" s="227"/>
      <c r="G53" s="227"/>
      <c r="H53" s="228"/>
      <c r="I53" s="229"/>
      <c r="J53" s="229"/>
      <c r="K53" s="230"/>
      <c r="L53" s="230"/>
      <c r="M53" s="231">
        <f>[1]Report_Actual_RTD!C101</f>
        <v>50.025833333333331</v>
      </c>
      <c r="N53" s="231"/>
      <c r="O53" s="232" t="s">
        <v>120</v>
      </c>
      <c r="P53" s="233"/>
      <c r="Q53" s="233"/>
      <c r="R53" s="233"/>
      <c r="S53" s="233"/>
      <c r="T53" s="165"/>
      <c r="U53" s="165"/>
      <c r="V53" s="19"/>
      <c r="W53" s="15"/>
      <c r="X53" s="15"/>
      <c r="Y53" s="234" t="s">
        <v>121</v>
      </c>
      <c r="Z53" s="222"/>
      <c r="AA53" s="222"/>
      <c r="AB53" s="223"/>
      <c r="AC53" s="224"/>
      <c r="AD53" s="235"/>
      <c r="AE53" s="236"/>
      <c r="AF53" s="236"/>
      <c r="AG53" s="219"/>
      <c r="AH53" s="219"/>
      <c r="AI53" s="219"/>
      <c r="AJ53" s="225"/>
      <c r="AK53" s="93">
        <v>41</v>
      </c>
      <c r="AL53" s="94" t="s">
        <v>122</v>
      </c>
      <c r="AM53" s="81">
        <f>IF([1]Report_Actual_RTD!C45="","",[1]Report_Actual_RTD!C45)</f>
        <v>50.1</v>
      </c>
      <c r="AN53" s="95"/>
      <c r="AO53" s="71">
        <f>[1]Report_Actual_RTD!E45</f>
        <v>1666</v>
      </c>
      <c r="AP53" s="83"/>
    </row>
    <row r="54" spans="1:42" ht="15.75">
      <c r="A54" s="237"/>
      <c r="B54" s="238"/>
      <c r="C54" s="238"/>
      <c r="D54" s="226" t="s">
        <v>123</v>
      </c>
      <c r="E54" s="227"/>
      <c r="F54" s="227"/>
      <c r="G54" s="227"/>
      <c r="H54" s="228"/>
      <c r="I54" s="229"/>
      <c r="J54" s="229"/>
      <c r="K54" s="230"/>
      <c r="L54" s="230"/>
      <c r="M54" s="231">
        <f>LARGE(J25:J48,1)</f>
        <v>1721</v>
      </c>
      <c r="N54" s="231"/>
      <c r="O54" s="232" t="s">
        <v>124</v>
      </c>
      <c r="P54" s="233"/>
      <c r="Q54" s="233"/>
      <c r="R54" s="233"/>
      <c r="S54" s="233"/>
      <c r="T54" s="211"/>
      <c r="U54" s="165"/>
      <c r="V54" s="239"/>
      <c r="W54" s="15"/>
      <c r="X54" s="15"/>
      <c r="Y54" s="221"/>
      <c r="Z54" s="222"/>
      <c r="AA54" s="222"/>
      <c r="AB54" s="223"/>
      <c r="AC54" s="224"/>
      <c r="AD54" s="217"/>
      <c r="AE54" s="218"/>
      <c r="AF54" s="218"/>
      <c r="AG54" s="219"/>
      <c r="AH54" s="219"/>
      <c r="AI54" s="219"/>
      <c r="AJ54" s="225"/>
      <c r="AK54" s="93">
        <v>42</v>
      </c>
      <c r="AL54" s="94" t="s">
        <v>125</v>
      </c>
      <c r="AM54" s="81">
        <f>IF([1]Report_Actual_RTD!C46="","",[1]Report_Actual_RTD!C46)</f>
        <v>50.05</v>
      </c>
      <c r="AN54" s="95"/>
      <c r="AO54" s="71">
        <f>[1]Report_Actual_RTD!E46</f>
        <v>1679</v>
      </c>
      <c r="AP54" s="83"/>
    </row>
    <row r="55" spans="1:42" ht="18" customHeight="1">
      <c r="A55" s="84"/>
      <c r="B55" s="9"/>
      <c r="C55" s="9"/>
      <c r="D55" s="226" t="s">
        <v>126</v>
      </c>
      <c r="E55" s="227"/>
      <c r="F55" s="227"/>
      <c r="G55" s="227"/>
      <c r="H55" s="228"/>
      <c r="I55" s="229"/>
      <c r="J55" s="229"/>
      <c r="K55" s="230"/>
      <c r="L55" s="230"/>
      <c r="M55" s="231">
        <f>LARGE(V25:V48,1)</f>
        <v>1721</v>
      </c>
      <c r="N55" s="231"/>
      <c r="O55" s="232" t="s">
        <v>124</v>
      </c>
      <c r="P55" s="233"/>
      <c r="Q55" s="233"/>
      <c r="R55" s="233"/>
      <c r="S55" s="233"/>
      <c r="T55" s="211"/>
      <c r="U55" s="9"/>
      <c r="V55" s="85"/>
      <c r="W55" s="15"/>
      <c r="X55" s="15"/>
      <c r="Y55" s="240" t="s">
        <v>127</v>
      </c>
      <c r="Z55" s="144">
        <f>AM110</f>
        <v>1721</v>
      </c>
      <c r="AA55" s="241"/>
      <c r="AB55" s="242"/>
      <c r="AC55" s="243"/>
      <c r="AD55" s="217"/>
      <c r="AE55" s="218"/>
      <c r="AF55" s="218"/>
      <c r="AG55" s="219"/>
      <c r="AH55" s="219"/>
      <c r="AI55" s="219"/>
      <c r="AJ55" s="225"/>
      <c r="AK55" s="93">
        <v>43</v>
      </c>
      <c r="AL55" s="94" t="s">
        <v>128</v>
      </c>
      <c r="AM55" s="81">
        <f>IF([1]Report_Actual_RTD!C47="","",[1]Report_Actual_RTD!C47)</f>
        <v>50.04</v>
      </c>
      <c r="AN55" s="95"/>
      <c r="AO55" s="71">
        <f>[1]Report_Actual_RTD!E47</f>
        <v>1651</v>
      </c>
      <c r="AP55" s="83"/>
    </row>
    <row r="56" spans="1:42" ht="18" customHeight="1" thickBot="1">
      <c r="A56" s="84"/>
      <c r="B56" s="9"/>
      <c r="C56" s="9"/>
      <c r="D56" s="226" t="s">
        <v>129</v>
      </c>
      <c r="E56" s="227"/>
      <c r="F56" s="227"/>
      <c r="G56" s="227"/>
      <c r="H56" s="228"/>
      <c r="I56" s="229"/>
      <c r="J56" s="229"/>
      <c r="K56" s="230"/>
      <c r="L56" s="230"/>
      <c r="M56" s="231">
        <f>SMALL(V25:V48,1)</f>
        <v>1197</v>
      </c>
      <c r="N56" s="231"/>
      <c r="O56" s="232" t="s">
        <v>124</v>
      </c>
      <c r="P56" s="232"/>
      <c r="Q56" s="232"/>
      <c r="R56" s="232"/>
      <c r="S56" s="232"/>
      <c r="T56" s="142" t="s">
        <v>130</v>
      </c>
      <c r="U56" s="126" t="s">
        <v>131</v>
      </c>
      <c r="V56" s="85"/>
      <c r="W56" s="15"/>
      <c r="X56" s="15"/>
      <c r="Y56" s="244" t="s">
        <v>132</v>
      </c>
      <c r="Z56" s="245">
        <f>AM111</f>
        <v>1197</v>
      </c>
      <c r="AA56" s="246"/>
      <c r="AB56" s="247"/>
      <c r="AC56" s="248"/>
      <c r="AD56" s="249"/>
      <c r="AE56" s="250"/>
      <c r="AF56" s="250"/>
      <c r="AG56" s="251"/>
      <c r="AH56" s="251"/>
      <c r="AI56" s="251"/>
      <c r="AJ56" s="252"/>
      <c r="AK56" s="110">
        <v>44</v>
      </c>
      <c r="AL56" s="80" t="s">
        <v>133</v>
      </c>
      <c r="AM56" s="81">
        <f>IF([1]Report_Actual_RTD!C48="","",[1]Report_Actual_RTD!C48)</f>
        <v>50.02</v>
      </c>
      <c r="AN56" s="149">
        <f>IF(SUM(AM53:AM56)&gt;0,AVERAGE(AM53:AM56),"")</f>
        <v>50.052500000000002</v>
      </c>
      <c r="AO56" s="71">
        <f>[1]Report_Actual_RTD!E48</f>
        <v>1648</v>
      </c>
      <c r="AP56" s="83">
        <f>IF(SUM(AO53:AO56)&gt;0,AVERAGE(AO53:AO56),0)</f>
        <v>1661</v>
      </c>
    </row>
    <row r="57" spans="1:42" ht="18" customHeight="1">
      <c r="A57" s="84"/>
      <c r="B57" s="9"/>
      <c r="C57" s="9"/>
      <c r="D57" s="226" t="s">
        <v>134</v>
      </c>
      <c r="E57" s="227"/>
      <c r="F57" s="227"/>
      <c r="G57" s="227"/>
      <c r="H57" s="228"/>
      <c r="I57" s="229"/>
      <c r="J57" s="229"/>
      <c r="K57" s="230"/>
      <c r="L57" s="230"/>
      <c r="M57" s="231">
        <f>$B$50</f>
        <v>19336.998999999996</v>
      </c>
      <c r="N57" s="231"/>
      <c r="O57" s="232" t="s">
        <v>135</v>
      </c>
      <c r="P57" s="232"/>
      <c r="Q57" s="232"/>
      <c r="R57" s="232"/>
      <c r="S57" s="232"/>
      <c r="T57" s="253">
        <f>('[1]Form-1_AnticipatedVsActual_BI'!$I$26+'[1]Form-1_AnticipatedVsActual_BI'!I30)/1000</f>
        <v>30.783000000000001</v>
      </c>
      <c r="U57" s="254">
        <f>M57-T57</f>
        <v>19306.215999999997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81">
        <f>IF([1]Report_Actual_RTD!C49="","",[1]Report_Actual_RTD!C49)</f>
        <v>50.04</v>
      </c>
      <c r="AN57" s="95"/>
      <c r="AO57" s="71">
        <f>[1]Report_Actual_RTD!E49</f>
        <v>1624</v>
      </c>
      <c r="AP57" s="83"/>
    </row>
    <row r="58" spans="1:42" ht="18" customHeight="1">
      <c r="A58" s="84"/>
      <c r="B58" s="9"/>
      <c r="C58" s="9"/>
      <c r="D58" s="226" t="s">
        <v>137</v>
      </c>
      <c r="E58" s="227"/>
      <c r="F58" s="227"/>
      <c r="G58" s="227"/>
      <c r="H58" s="228"/>
      <c r="I58" s="229"/>
      <c r="J58" s="229"/>
      <c r="K58" s="230"/>
      <c r="L58" s="230"/>
      <c r="M58" s="231">
        <f>$D$50</f>
        <v>6948.6999999999989</v>
      </c>
      <c r="N58" s="231"/>
      <c r="O58" s="232" t="s">
        <v>135</v>
      </c>
      <c r="P58" s="232"/>
      <c r="Q58" s="232"/>
      <c r="R58" s="232"/>
      <c r="S58" s="232"/>
      <c r="T58" s="253">
        <f>'[1]Form-1_AnticipatedVsActual_BI'!$I$28/1000</f>
        <v>8.49</v>
      </c>
      <c r="U58" s="254">
        <f>M58-T58</f>
        <v>6940.2099999999991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50</v>
      </c>
      <c r="AN58" s="95"/>
      <c r="AO58" s="71">
        <f>[1]Report_Actual_RTD!E50</f>
        <v>1636</v>
      </c>
      <c r="AP58" s="83"/>
    </row>
    <row r="59" spans="1:42" ht="18" customHeight="1">
      <c r="A59" s="84"/>
      <c r="B59" s="9"/>
      <c r="C59" s="9"/>
      <c r="D59" s="226" t="s">
        <v>139</v>
      </c>
      <c r="E59" s="227"/>
      <c r="F59" s="227"/>
      <c r="G59" s="227"/>
      <c r="H59" s="228"/>
      <c r="I59" s="229"/>
      <c r="J59" s="229"/>
      <c r="K59" s="230"/>
      <c r="L59" s="230"/>
      <c r="M59" s="231">
        <f>$C$50</f>
        <v>1358.9999999999995</v>
      </c>
      <c r="N59" s="231"/>
      <c r="O59" s="232" t="s">
        <v>135</v>
      </c>
      <c r="P59" s="232"/>
      <c r="Q59" s="232"/>
      <c r="R59" s="232"/>
      <c r="S59" s="232"/>
      <c r="T59" s="253">
        <f>'[1]Form-1_AnticipatedVsActual_BI'!$I$31/1000</f>
        <v>15.266999999999999</v>
      </c>
      <c r="U59" s="254">
        <f>M59-T59</f>
        <v>1343.7329999999995</v>
      </c>
      <c r="V59" s="85"/>
      <c r="W59" s="15"/>
      <c r="X59" s="15"/>
      <c r="Y59" s="20"/>
      <c r="Z59" s="20"/>
      <c r="AA59" s="20"/>
      <c r="AB59" s="35"/>
      <c r="AC59" s="255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50.01</v>
      </c>
      <c r="AN59" s="82"/>
      <c r="AO59" s="71">
        <f>[1]Report_Actual_RTD!E51</f>
        <v>1655</v>
      </c>
      <c r="AP59" s="83"/>
    </row>
    <row r="60" spans="1:42" ht="18" customHeight="1">
      <c r="A60" s="84"/>
      <c r="B60" s="9"/>
      <c r="C60" s="9"/>
      <c r="D60" s="226" t="s">
        <v>141</v>
      </c>
      <c r="E60" s="227"/>
      <c r="F60" s="227"/>
      <c r="G60" s="227"/>
      <c r="H60" s="228"/>
      <c r="I60" s="229"/>
      <c r="J60" s="229"/>
      <c r="K60" s="230"/>
      <c r="L60" s="230"/>
      <c r="M60" s="231">
        <f>'[1]Report_Daily Hrly Load Sheet '!F20</f>
        <v>44</v>
      </c>
      <c r="N60" s="231"/>
      <c r="O60" s="232" t="s">
        <v>124</v>
      </c>
      <c r="P60" s="233"/>
      <c r="Q60" s="233"/>
      <c r="R60" s="233"/>
      <c r="S60" s="233"/>
      <c r="T60" s="9"/>
      <c r="U60" s="9"/>
      <c r="V60" s="85"/>
      <c r="W60" s="15"/>
      <c r="X60" s="15"/>
      <c r="Y60" s="20"/>
      <c r="AB60" s="35"/>
      <c r="AC60" s="255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50.04</v>
      </c>
      <c r="AN60" s="177">
        <f>IF(SUM(AM57:AM60)&gt;0,AVERAGE(AM57:AM60),"")</f>
        <v>50.022499999999994</v>
      </c>
      <c r="AO60" s="71">
        <f>[1]Report_Actual_RTD!E52</f>
        <v>1666</v>
      </c>
      <c r="AP60" s="83">
        <f>IF(SUM(AO57:AO60)&gt;0,AVERAGE(AO57:AO60),0)</f>
        <v>1645.25</v>
      </c>
    </row>
    <row r="61" spans="1:42" ht="18" customHeight="1">
      <c r="A61" s="84"/>
      <c r="B61" s="9"/>
      <c r="C61" s="9"/>
      <c r="D61" s="226" t="s">
        <v>143</v>
      </c>
      <c r="E61" s="227"/>
      <c r="F61" s="227"/>
      <c r="G61" s="227"/>
      <c r="H61" s="228"/>
      <c r="I61" s="229"/>
      <c r="J61" s="229"/>
      <c r="K61" s="230"/>
      <c r="L61" s="230"/>
      <c r="M61" s="231">
        <f>'[1]Report_Daily Hrly Load Sheet '!AA20</f>
        <v>93</v>
      </c>
      <c r="N61" s="231"/>
      <c r="O61" s="232" t="s">
        <v>124</v>
      </c>
      <c r="P61" s="233"/>
      <c r="Q61" s="233"/>
      <c r="R61" s="233"/>
      <c r="S61" s="233"/>
      <c r="T61" s="165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81">
        <f>IF([1]Report_Actual_RTD!C53="","",[1]Report_Actual_RTD!C53)</f>
        <v>50.02</v>
      </c>
      <c r="AN61" s="95"/>
      <c r="AO61" s="71">
        <f>[1]Report_Actual_RTD!E53</f>
        <v>1661</v>
      </c>
      <c r="AP61" s="83"/>
    </row>
    <row r="62" spans="1:42" ht="18" customHeight="1">
      <c r="A62" s="84"/>
      <c r="B62" s="9"/>
      <c r="C62" s="9"/>
      <c r="D62" s="226" t="str">
        <f>"Max.generation of Malana at " &amp;VLOOKUP(M62,AV25:AW48,2,0) &amp; "00 Hrs."</f>
        <v>Max.generation of Malana at 2100 Hrs.</v>
      </c>
      <c r="E62" s="227"/>
      <c r="F62" s="227"/>
      <c r="G62" s="227"/>
      <c r="H62" s="228"/>
      <c r="I62" s="229"/>
      <c r="J62" s="229"/>
      <c r="K62" s="230"/>
      <c r="L62" s="230"/>
      <c r="M62" s="231">
        <f>'[1]Report_Daily Hrly Load Sheet '!AC20</f>
        <v>93</v>
      </c>
      <c r="N62" s="231"/>
      <c r="O62" s="232" t="s">
        <v>124</v>
      </c>
      <c r="P62" s="233"/>
      <c r="Q62" s="233"/>
      <c r="R62" s="233"/>
      <c r="S62" s="233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50.01</v>
      </c>
      <c r="AN62" s="95"/>
      <c r="AO62" s="71">
        <f>[1]Report_Actual_RTD!E54</f>
        <v>1632</v>
      </c>
      <c r="AP62" s="83"/>
    </row>
    <row r="63" spans="1:42" ht="18" customHeight="1">
      <c r="A63" s="84"/>
      <c r="B63" s="9"/>
      <c r="C63" s="9"/>
      <c r="D63" s="226"/>
      <c r="E63" s="227"/>
      <c r="F63" s="227"/>
      <c r="G63" s="227"/>
      <c r="H63" s="228"/>
      <c r="I63" s="229"/>
      <c r="J63" s="229"/>
      <c r="K63" s="256" t="s">
        <v>146</v>
      </c>
      <c r="L63" s="256"/>
      <c r="M63" s="257" t="s">
        <v>147</v>
      </c>
      <c r="N63" s="257"/>
      <c r="O63" s="257"/>
      <c r="P63" s="258"/>
      <c r="Q63" s="258"/>
      <c r="R63" s="258"/>
      <c r="S63" s="258"/>
      <c r="T63" s="259" t="s">
        <v>148</v>
      </c>
      <c r="U63" s="260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/>
      <c r="AN63" s="95"/>
      <c r="AO63" s="71">
        <f>[1]Report_Actual_RTD!E55</f>
        <v>1635</v>
      </c>
      <c r="AP63" s="83"/>
    </row>
    <row r="64" spans="1:42" ht="13.5" customHeight="1">
      <c r="A64" s="84"/>
      <c r="B64" s="9"/>
      <c r="C64" s="9"/>
      <c r="D64" s="226" t="s">
        <v>150</v>
      </c>
      <c r="E64" s="227"/>
      <c r="F64" s="227"/>
      <c r="G64" s="227"/>
      <c r="H64" s="228"/>
      <c r="I64" s="229"/>
      <c r="J64" s="229"/>
      <c r="K64" s="261">
        <f>'[1]Report_Daily Hrly Load Sheet '!AJ13</f>
        <v>719.57348928216334</v>
      </c>
      <c r="L64" s="230"/>
      <c r="M64" s="262">
        <f>'[1]Report_Daily Hrly Load Sheet '!$BA$13</f>
        <v>1010.5161892495089</v>
      </c>
      <c r="N64" s="262"/>
      <c r="O64" s="253"/>
      <c r="P64" s="263"/>
      <c r="Q64" s="263"/>
      <c r="R64" s="263"/>
      <c r="S64" s="263"/>
      <c r="T64" s="264">
        <f>'[1]Report_Daily Hrly Load Sheet '!$BF$13/100</f>
        <v>193.36998999999997</v>
      </c>
      <c r="U64" s="265">
        <f>'[1]Report_Daily Hrly Load Sheet '!BH13/100</f>
        <v>193.06215999999998</v>
      </c>
      <c r="V64" s="85"/>
      <c r="W64" s="15"/>
      <c r="X64" s="266"/>
      <c r="Y64" s="266"/>
      <c r="Z64" s="266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IF([1]Report_Actual_RTD!C55="","",[1]Report_Actual_RTD!C55)</f>
        <v>50.04</v>
      </c>
      <c r="AN64" s="95"/>
      <c r="AO64" s="71">
        <f>[1]Report_Actual_RTD!E56</f>
        <v>1600</v>
      </c>
      <c r="AP64" s="83"/>
    </row>
    <row r="65" spans="1:160" ht="13.5" customHeight="1">
      <c r="A65" s="84"/>
      <c r="B65" s="9"/>
      <c r="C65" s="9"/>
      <c r="D65" s="226" t="s">
        <v>152</v>
      </c>
      <c r="E65" s="227"/>
      <c r="F65" s="227"/>
      <c r="G65" s="227"/>
      <c r="H65" s="228"/>
      <c r="I65" s="229"/>
      <c r="J65" s="229"/>
      <c r="K65" s="261">
        <f>'[1]Report_Daily Hrly Load Sheet '!AJ14</f>
        <v>345.14862918590751</v>
      </c>
      <c r="L65" s="230"/>
      <c r="M65" s="262">
        <f>'[1]Report_Daily Hrly Load Sheet '!BA14</f>
        <v>362.70706235670224</v>
      </c>
      <c r="N65" s="262"/>
      <c r="O65" s="253"/>
      <c r="P65" s="262"/>
      <c r="Q65" s="262"/>
      <c r="R65" s="262"/>
      <c r="S65" s="262"/>
      <c r="T65" s="231">
        <f>'[1]Report_Daily Hrly Load Sheet '!$BF$14/100</f>
        <v>77.675999999999988</v>
      </c>
      <c r="U65" s="253">
        <f>'[1]Report_Daily Hrly Load Sheet '!BH14/100</f>
        <v>77.423899999999989</v>
      </c>
      <c r="V65" s="85"/>
      <c r="W65" s="15"/>
      <c r="X65" s="266"/>
      <c r="Y65" s="266"/>
      <c r="Z65" s="266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81">
        <f>IF([1]Report_Actual_RTD!C56="","",[1]Report_Actual_RTD!C56)</f>
        <v>50.05</v>
      </c>
      <c r="AN65" s="177">
        <f>IF(SUM(AM61:AM65)&gt;0,AVERAGE(AM61:AM65),"")</f>
        <v>50.03</v>
      </c>
      <c r="AO65" s="71">
        <f>[1]Report_Actual_RTD!E57</f>
        <v>1549</v>
      </c>
      <c r="AP65" s="83">
        <f>IF(SUM(AO61:AO65)&gt;0,AVERAGE(AO61:AO65),0)</f>
        <v>1615.4</v>
      </c>
    </row>
    <row r="66" spans="1:160" ht="13.5" customHeight="1">
      <c r="A66" s="267"/>
      <c r="B66" s="268"/>
      <c r="C66" s="268"/>
      <c r="D66" s="226" t="s">
        <v>154</v>
      </c>
      <c r="E66" s="227"/>
      <c r="F66" s="227"/>
      <c r="G66" s="227"/>
      <c r="H66" s="228"/>
      <c r="I66" s="229"/>
      <c r="J66" s="229"/>
      <c r="K66" s="261">
        <f>'[1]Report_Daily Hrly Load Sheet '!AJ16</f>
        <v>374.42486009625577</v>
      </c>
      <c r="L66" s="230"/>
      <c r="M66" s="262">
        <f>'[1]Report_Daily Hrly Load Sheet '!BA16</f>
        <v>647.80912689280672</v>
      </c>
      <c r="N66" s="262"/>
      <c r="O66" s="253"/>
      <c r="P66" s="262"/>
      <c r="Q66" s="262"/>
      <c r="R66" s="262"/>
      <c r="S66" s="262"/>
      <c r="T66" s="231">
        <f>'[1]Report_Daily Hrly Load Sheet '!$BF$16/100</f>
        <v>115.69398999999997</v>
      </c>
      <c r="U66" s="253">
        <f>'[1]Report_Daily Hrly Load Sheet '!BH16/100</f>
        <v>115.63825999999997</v>
      </c>
      <c r="V66" s="85"/>
      <c r="W66" s="15"/>
      <c r="X66" s="266"/>
      <c r="Y66" s="266"/>
      <c r="Z66" s="266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IF([1]Report_Actual_RTD!C57="","",[1]Report_Actual_RTD!C57)</f>
        <v>50.21</v>
      </c>
      <c r="AN66" s="177"/>
      <c r="AO66" s="71">
        <f>[1]Report_Actual_RTD!E58</f>
        <v>1550</v>
      </c>
      <c r="AP66" s="83"/>
    </row>
    <row r="67" spans="1:160" s="15" customFormat="1" ht="15" customHeight="1" thickBot="1">
      <c r="A67" s="269"/>
      <c r="B67" s="270"/>
      <c r="C67" s="270"/>
      <c r="D67" s="270"/>
      <c r="E67" s="270"/>
      <c r="F67" s="270"/>
      <c r="G67" s="270"/>
      <c r="H67" s="270"/>
      <c r="I67" s="271"/>
      <c r="J67" s="271"/>
      <c r="K67" s="271"/>
      <c r="L67" s="270"/>
      <c r="M67" s="270"/>
      <c r="N67" s="270"/>
      <c r="O67" s="271"/>
      <c r="P67" s="271"/>
      <c r="Q67" s="271"/>
      <c r="R67" s="271"/>
      <c r="S67" s="271"/>
      <c r="T67" s="271"/>
      <c r="U67" s="271"/>
      <c r="V67" s="272"/>
      <c r="Z67" s="20"/>
      <c r="AA67" s="20"/>
      <c r="AB67" s="35"/>
      <c r="AC67" s="273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50.06</v>
      </c>
      <c r="AN67" s="95"/>
      <c r="AO67" s="71">
        <f>[1]Report_Actual_RTD!E59</f>
        <v>1546</v>
      </c>
      <c r="AP67" s="83"/>
    </row>
    <row r="68" spans="1:160" s="15" customFormat="1" ht="18" customHeight="1" thickBot="1">
      <c r="A68" s="274" t="s">
        <v>157</v>
      </c>
      <c r="B68" s="275"/>
      <c r="C68" s="275"/>
      <c r="D68" s="275"/>
      <c r="E68" s="275"/>
      <c r="F68" s="275"/>
      <c r="G68" s="275"/>
      <c r="H68" s="275"/>
      <c r="I68" s="275"/>
      <c r="J68" s="276" t="s">
        <v>158</v>
      </c>
      <c r="K68" s="277">
        <f ca="1">NOW()</f>
        <v>44821.101870949075</v>
      </c>
      <c r="L68" s="278"/>
      <c r="T68" s="279"/>
      <c r="U68" s="279"/>
      <c r="V68" s="279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159</v>
      </c>
      <c r="AM68" s="81">
        <f>IF([1]Report_Actual_RTD!C60="","",[1]Report_Actual_RTD!C60)</f>
        <v>50.08</v>
      </c>
      <c r="AN68" s="177">
        <f>IF(SUM(AM66:AM68)&gt;0,AVERAGE(AM66:AM68),"")</f>
        <v>50.116666666666674</v>
      </c>
      <c r="AO68" s="71">
        <f>[1]Report_Actual_RTD!E60</f>
        <v>1558</v>
      </c>
      <c r="AP68" s="83">
        <f>IF(SUM(AO66:AO68)&gt;0,AVERAGE(AO66:AO68),0)</f>
        <v>1551.3333333333333</v>
      </c>
    </row>
    <row r="69" spans="1:160" ht="18" customHeight="1">
      <c r="A69" s="280" t="s">
        <v>160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2"/>
      <c r="L69" s="9"/>
      <c r="M69" s="15"/>
      <c r="N69" s="15"/>
      <c r="O69" s="15"/>
      <c r="P69" s="15"/>
      <c r="Q69" s="15"/>
      <c r="R69" s="15"/>
      <c r="S69" s="15"/>
      <c r="V69" s="279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161</v>
      </c>
      <c r="AM69" s="81">
        <f>IF([1]Report_Actual_RTD!C61="","",[1]Report_Actual_RTD!C61)</f>
        <v>50.11</v>
      </c>
      <c r="AN69" s="95"/>
      <c r="AO69" s="71">
        <f>[1]Report_Actual_RTD!E61</f>
        <v>1589</v>
      </c>
      <c r="AP69" s="83"/>
    </row>
    <row r="70" spans="1:160" ht="140.25">
      <c r="A70" s="283" t="s">
        <v>162</v>
      </c>
      <c r="B70" s="284" t="s">
        <v>163</v>
      </c>
      <c r="C70" s="284" t="s">
        <v>164</v>
      </c>
      <c r="D70" s="284" t="s">
        <v>56</v>
      </c>
      <c r="E70" s="284" t="s">
        <v>57</v>
      </c>
      <c r="F70" s="284" t="s">
        <v>58</v>
      </c>
      <c r="G70" s="284"/>
      <c r="H70" s="284" t="s">
        <v>165</v>
      </c>
      <c r="I70" s="284" t="s">
        <v>166</v>
      </c>
      <c r="J70" s="284" t="s">
        <v>61</v>
      </c>
      <c r="K70" s="285" t="s">
        <v>167</v>
      </c>
      <c r="L70" s="9"/>
      <c r="M70" s="34"/>
      <c r="N70" s="34"/>
      <c r="O70" s="34"/>
      <c r="P70" s="34"/>
      <c r="Q70" s="34"/>
      <c r="R70" s="34"/>
      <c r="S70" s="34"/>
      <c r="T70" s="34"/>
      <c r="U70" s="34"/>
      <c r="W70" s="15"/>
      <c r="X70" s="15"/>
      <c r="Y70" s="15"/>
      <c r="Z70" s="21"/>
      <c r="AA70" s="21"/>
      <c r="AB70" s="35"/>
      <c r="AC70" s="255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168</v>
      </c>
      <c r="AM70" s="81">
        <f>IF([1]Report_Actual_RTD!C62="","",[1]Report_Actual_RTD!C62)</f>
        <v>50.01</v>
      </c>
      <c r="AN70" s="95"/>
      <c r="AO70" s="71">
        <f>[1]Report_Actual_RTD!E62</f>
        <v>1588</v>
      </c>
      <c r="AP70" s="83"/>
    </row>
    <row r="71" spans="1:160" ht="30.75" customHeight="1">
      <c r="A71" s="286">
        <v>1</v>
      </c>
      <c r="B71" s="287">
        <v>0</v>
      </c>
      <c r="C71" s="287">
        <v>0</v>
      </c>
      <c r="D71" s="287">
        <v>0</v>
      </c>
      <c r="E71" s="287">
        <v>0</v>
      </c>
      <c r="F71" s="287">
        <v>0</v>
      </c>
      <c r="G71" s="287"/>
      <c r="H71" s="287">
        <v>0</v>
      </c>
      <c r="I71" s="287">
        <v>0</v>
      </c>
      <c r="J71" s="287">
        <v>0</v>
      </c>
      <c r="K71" s="287">
        <v>0</v>
      </c>
      <c r="L71" s="34"/>
      <c r="V71" s="34"/>
      <c r="W71" s="15"/>
      <c r="X71" s="15"/>
      <c r="Y71" s="20"/>
      <c r="Z71" s="20"/>
      <c r="AA71" s="20"/>
      <c r="AB71" s="9"/>
      <c r="AC71" s="15"/>
      <c r="AD71" s="23"/>
      <c r="AE71" s="23"/>
      <c r="AF71" s="23"/>
      <c r="AG71" s="24"/>
      <c r="AH71" s="24"/>
      <c r="AI71" s="24"/>
      <c r="AJ71" s="14"/>
      <c r="AK71" s="93">
        <v>59</v>
      </c>
      <c r="AL71" s="94" t="s">
        <v>169</v>
      </c>
      <c r="AM71" s="81">
        <f>IF([1]Report_Actual_RTD!C63="","",[1]Report_Actual_RTD!C63)</f>
        <v>50.04</v>
      </c>
      <c r="AN71" s="95"/>
      <c r="AO71" s="71">
        <f>[1]Report_Actual_RTD!E63</f>
        <v>1579</v>
      </c>
      <c r="AP71" s="83"/>
    </row>
    <row r="72" spans="1:160" ht="30.75" customHeight="1">
      <c r="A72" s="286">
        <v>2</v>
      </c>
      <c r="B72" s="287">
        <v>0</v>
      </c>
      <c r="C72" s="287">
        <v>0</v>
      </c>
      <c r="D72" s="287">
        <v>0</v>
      </c>
      <c r="E72" s="287">
        <v>0</v>
      </c>
      <c r="F72" s="287">
        <v>0</v>
      </c>
      <c r="G72" s="287"/>
      <c r="H72" s="287">
        <v>0</v>
      </c>
      <c r="I72" s="287">
        <v>0</v>
      </c>
      <c r="J72" s="287">
        <v>0</v>
      </c>
      <c r="K72" s="287">
        <v>0</v>
      </c>
      <c r="W72" s="15"/>
      <c r="X72" s="15"/>
      <c r="Y72" s="15"/>
      <c r="Z72" s="15"/>
      <c r="AA72" s="15"/>
      <c r="AC72" s="9"/>
      <c r="AD72" s="12"/>
      <c r="AE72" s="12"/>
      <c r="AF72" s="12"/>
      <c r="AG72" s="13"/>
      <c r="AH72" s="13"/>
      <c r="AI72" s="13"/>
      <c r="AJ72" s="23"/>
      <c r="AK72" s="93">
        <v>60</v>
      </c>
      <c r="AL72" s="94" t="s">
        <v>170</v>
      </c>
      <c r="AM72" s="81">
        <f>IF([1]Report_Actual_RTD!C64="","",[1]Report_Actual_RTD!C64)</f>
        <v>49.96</v>
      </c>
      <c r="AN72" s="177">
        <f>IF(SUM(AM69:AM72)&gt;0,AVERAGE(AM69:AM72),"")</f>
        <v>50.03</v>
      </c>
      <c r="AO72" s="71">
        <f>[1]Report_Actual_RTD!E64</f>
        <v>1583</v>
      </c>
      <c r="AP72" s="83">
        <f>IF(SUM(AO69:AO72)&gt;0,AVERAGE(AO69:AO72),0)</f>
        <v>1584.75</v>
      </c>
    </row>
    <row r="73" spans="1:160" ht="30" customHeight="1">
      <c r="A73" s="286">
        <v>3</v>
      </c>
      <c r="B73" s="287">
        <v>0</v>
      </c>
      <c r="C73" s="287">
        <v>0</v>
      </c>
      <c r="D73" s="287">
        <v>0</v>
      </c>
      <c r="E73" s="287">
        <v>0</v>
      </c>
      <c r="F73" s="287">
        <v>0</v>
      </c>
      <c r="G73" s="287"/>
      <c r="H73" s="287">
        <v>0</v>
      </c>
      <c r="I73" s="287">
        <v>0</v>
      </c>
      <c r="J73" s="287">
        <v>0</v>
      </c>
      <c r="K73" s="287">
        <v>0</v>
      </c>
      <c r="W73" s="15"/>
      <c r="X73" s="15"/>
      <c r="Y73" s="20"/>
      <c r="Z73" s="21"/>
      <c r="AA73" s="21"/>
      <c r="AB73" s="9"/>
      <c r="AC73" s="15"/>
      <c r="AD73" s="23"/>
      <c r="AE73" s="23"/>
      <c r="AF73" s="23"/>
      <c r="AG73" s="24"/>
      <c r="AH73" s="24"/>
      <c r="AI73" s="24"/>
      <c r="AJ73" s="14"/>
      <c r="AK73" s="93">
        <v>61</v>
      </c>
      <c r="AL73" s="94" t="s">
        <v>171</v>
      </c>
      <c r="AM73" s="81">
        <f>IF([1]Report_Actual_RTD!C65="","",[1]Report_Actual_RTD!C65)</f>
        <v>50.02</v>
      </c>
      <c r="AN73" s="95"/>
      <c r="AO73" s="71">
        <f>[1]Report_Actual_RTD!E65</f>
        <v>1577</v>
      </c>
      <c r="AP73" s="83"/>
    </row>
    <row r="74" spans="1:160" ht="30" customHeight="1">
      <c r="A74" s="286">
        <v>4</v>
      </c>
      <c r="B74" s="287">
        <v>0</v>
      </c>
      <c r="C74" s="287">
        <v>0</v>
      </c>
      <c r="D74" s="287">
        <v>0</v>
      </c>
      <c r="E74" s="287">
        <v>0</v>
      </c>
      <c r="F74" s="287">
        <v>0</v>
      </c>
      <c r="G74" s="287"/>
      <c r="H74" s="287">
        <v>0</v>
      </c>
      <c r="I74" s="287">
        <v>0</v>
      </c>
      <c r="J74" s="287">
        <v>0</v>
      </c>
      <c r="K74" s="287">
        <v>0</v>
      </c>
      <c r="M74" s="238"/>
      <c r="N74" s="238"/>
      <c r="W74" s="15"/>
      <c r="X74" s="15"/>
      <c r="Y74" s="20"/>
      <c r="Z74" s="21"/>
      <c r="AA74" s="21"/>
      <c r="AB74" s="35"/>
      <c r="AC74" s="255"/>
      <c r="AD74" s="23"/>
      <c r="AE74" s="23"/>
      <c r="AF74" s="23"/>
      <c r="AG74" s="24"/>
      <c r="AH74" s="24"/>
      <c r="AI74" s="24"/>
      <c r="AJ74" s="14"/>
      <c r="AK74" s="93">
        <v>62</v>
      </c>
      <c r="AL74" s="94" t="s">
        <v>172</v>
      </c>
      <c r="AM74" s="81">
        <f>IF([1]Report_Actual_RTD!C66="","",[1]Report_Actual_RTD!C66)</f>
        <v>50.01</v>
      </c>
      <c r="AN74" s="95"/>
      <c r="AO74" s="71">
        <f>[1]Report_Actual_RTD!E66</f>
        <v>1574</v>
      </c>
      <c r="AP74" s="83"/>
    </row>
    <row r="75" spans="1:160" ht="30" customHeight="1">
      <c r="A75" s="286">
        <v>5</v>
      </c>
      <c r="B75" s="287">
        <v>0</v>
      </c>
      <c r="C75" s="287">
        <v>0</v>
      </c>
      <c r="D75" s="287">
        <v>0</v>
      </c>
      <c r="E75" s="287">
        <v>0</v>
      </c>
      <c r="F75" s="287">
        <v>0</v>
      </c>
      <c r="G75" s="287"/>
      <c r="H75" s="287">
        <v>0</v>
      </c>
      <c r="I75" s="287">
        <v>0</v>
      </c>
      <c r="J75" s="287">
        <v>0</v>
      </c>
      <c r="K75" s="287">
        <v>0</v>
      </c>
      <c r="M75" s="38"/>
      <c r="N75" s="38"/>
      <c r="O75" s="9"/>
      <c r="P75" s="9"/>
      <c r="Q75" s="9"/>
      <c r="R75" s="9"/>
      <c r="S75" s="9"/>
      <c r="T75" s="9"/>
      <c r="U75" s="9"/>
      <c r="W75" s="15"/>
      <c r="X75" s="15"/>
      <c r="Y75" s="15"/>
      <c r="Z75" s="20"/>
      <c r="AA75" s="20"/>
      <c r="AB75" s="9"/>
      <c r="AC75" s="15"/>
      <c r="AD75" s="23"/>
      <c r="AE75" s="23"/>
      <c r="AF75" s="23"/>
      <c r="AG75" s="24"/>
      <c r="AH75" s="24"/>
      <c r="AI75" s="24"/>
      <c r="AJ75" s="14"/>
      <c r="AK75" s="93">
        <v>63</v>
      </c>
      <c r="AL75" s="94" t="s">
        <v>173</v>
      </c>
      <c r="AM75" s="81">
        <f>IF([1]Report_Actual_RTD!C67="","",[1]Report_Actual_RTD!C67)</f>
        <v>49.98</v>
      </c>
      <c r="AN75" s="95"/>
      <c r="AO75" s="71">
        <f>[1]Report_Actual_RTD!E67</f>
        <v>1577</v>
      </c>
      <c r="AP75" s="83"/>
    </row>
    <row r="76" spans="1:160" ht="31.5" customHeight="1">
      <c r="A76" s="286">
        <v>6</v>
      </c>
      <c r="B76" s="287">
        <v>0</v>
      </c>
      <c r="C76" s="287">
        <v>0</v>
      </c>
      <c r="D76" s="287">
        <v>0</v>
      </c>
      <c r="E76" s="287">
        <v>0</v>
      </c>
      <c r="F76" s="287">
        <v>0</v>
      </c>
      <c r="G76" s="287"/>
      <c r="H76" s="287">
        <v>0</v>
      </c>
      <c r="I76" s="287">
        <v>0</v>
      </c>
      <c r="J76" s="287">
        <v>0</v>
      </c>
      <c r="K76" s="287">
        <v>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15"/>
      <c r="X76" s="15"/>
      <c r="Y76" s="20"/>
      <c r="AB76" s="9"/>
      <c r="AC76" s="15"/>
      <c r="AD76" s="288"/>
      <c r="AE76" s="288"/>
      <c r="AF76" s="288"/>
      <c r="AG76" s="289"/>
      <c r="AH76" s="289"/>
      <c r="AI76" s="289"/>
      <c r="AJ76" s="290"/>
      <c r="AK76" s="93">
        <v>64</v>
      </c>
      <c r="AL76" s="94" t="s">
        <v>174</v>
      </c>
      <c r="AM76" s="81">
        <f>IF([1]Report_Actual_RTD!C68="","",[1]Report_Actual_RTD!C68)</f>
        <v>50.04</v>
      </c>
      <c r="AN76" s="177">
        <f>IF(SUM(AM73:AM76)&gt;0,AVERAGE(AM73:AM76),"")</f>
        <v>50.012499999999996</v>
      </c>
      <c r="AO76" s="71">
        <f>[1]Report_Actual_RTD!E68</f>
        <v>1574</v>
      </c>
      <c r="AP76" s="83">
        <f>IF(SUM(AO73:AO76)&gt;0,AVERAGE(AO73:AO76),0)</f>
        <v>1575.5</v>
      </c>
    </row>
    <row r="77" spans="1:160" s="293" customFormat="1" ht="27.75" customHeight="1">
      <c r="A77" s="286">
        <v>7</v>
      </c>
      <c r="B77" s="287">
        <v>0</v>
      </c>
      <c r="C77" s="287">
        <v>0</v>
      </c>
      <c r="D77" s="287">
        <v>0</v>
      </c>
      <c r="E77" s="287"/>
      <c r="F77" s="287">
        <v>0</v>
      </c>
      <c r="G77" s="287"/>
      <c r="H77" s="287">
        <v>0</v>
      </c>
      <c r="I77" s="287">
        <v>0</v>
      </c>
      <c r="J77" s="287">
        <v>0</v>
      </c>
      <c r="K77" s="287">
        <v>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15"/>
      <c r="X77" s="15"/>
      <c r="Y77" s="15"/>
      <c r="Z77" s="21"/>
      <c r="AA77" s="21"/>
      <c r="AB77" s="9"/>
      <c r="AC77" s="15"/>
      <c r="AD77" s="291"/>
      <c r="AE77" s="291"/>
      <c r="AF77" s="291"/>
      <c r="AG77" s="292"/>
      <c r="AH77" s="292"/>
      <c r="AI77" s="292"/>
      <c r="AJ77" s="290"/>
      <c r="AK77" s="93">
        <v>65</v>
      </c>
      <c r="AL77" s="94" t="s">
        <v>175</v>
      </c>
      <c r="AM77" s="81">
        <f>IF([1]Report_Actual_RTD!C69="","",[1]Report_Actual_RTD!C69)</f>
        <v>50.02</v>
      </c>
      <c r="AN77" s="95"/>
      <c r="AO77" s="71">
        <f>[1]Report_Actual_RTD!E69</f>
        <v>1573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</row>
    <row r="78" spans="1:160" s="293" customFormat="1" ht="30" customHeight="1">
      <c r="A78" s="286">
        <v>8</v>
      </c>
      <c r="B78" s="287">
        <v>0</v>
      </c>
      <c r="C78" s="287">
        <v>0</v>
      </c>
      <c r="D78" s="287">
        <v>0</v>
      </c>
      <c r="E78" s="287">
        <v>0</v>
      </c>
      <c r="F78" s="287">
        <v>0</v>
      </c>
      <c r="G78" s="287"/>
      <c r="H78" s="287">
        <v>0</v>
      </c>
      <c r="I78" s="287">
        <v>0</v>
      </c>
      <c r="J78" s="287">
        <v>0</v>
      </c>
      <c r="K78" s="287">
        <v>0</v>
      </c>
      <c r="L78" s="9"/>
      <c r="M78" s="294"/>
      <c r="N78" s="294"/>
      <c r="O78" s="96"/>
      <c r="P78" s="96"/>
      <c r="Q78" s="96"/>
      <c r="R78" s="96"/>
      <c r="S78" s="96"/>
      <c r="T78" s="96"/>
      <c r="U78" s="96"/>
      <c r="V78" s="9"/>
      <c r="W78" s="15"/>
      <c r="X78" s="15"/>
      <c r="Y78" s="15"/>
      <c r="Z78" s="21"/>
      <c r="AA78" s="21"/>
      <c r="AB78" s="9"/>
      <c r="AC78" s="255"/>
      <c r="AD78" s="291"/>
      <c r="AE78" s="291"/>
      <c r="AF78" s="291"/>
      <c r="AG78" s="292"/>
      <c r="AH78" s="292"/>
      <c r="AI78" s="292"/>
      <c r="AJ78" s="290"/>
      <c r="AK78" s="93">
        <v>66</v>
      </c>
      <c r="AL78" s="94" t="s">
        <v>176</v>
      </c>
      <c r="AM78" s="81">
        <f>IF([1]Report_Actual_RTD!C70="","",[1]Report_Actual_RTD!C70)</f>
        <v>49.97</v>
      </c>
      <c r="AN78" s="95"/>
      <c r="AO78" s="71">
        <f>[1]Report_Actual_RTD!E70</f>
        <v>1562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</row>
    <row r="79" spans="1:160" s="293" customFormat="1" ht="30" customHeight="1">
      <c r="A79" s="286">
        <v>9</v>
      </c>
      <c r="B79" s="287">
        <v>0</v>
      </c>
      <c r="C79" s="287">
        <v>0</v>
      </c>
      <c r="D79" s="287">
        <v>0</v>
      </c>
      <c r="E79" s="287">
        <v>0</v>
      </c>
      <c r="F79" s="287">
        <v>0</v>
      </c>
      <c r="G79" s="287"/>
      <c r="H79" s="287">
        <v>0</v>
      </c>
      <c r="I79" s="287">
        <v>0</v>
      </c>
      <c r="J79" s="287">
        <v>0</v>
      </c>
      <c r="K79" s="287">
        <v>0</v>
      </c>
      <c r="L79" s="294"/>
      <c r="M79" s="294"/>
      <c r="N79" s="294"/>
      <c r="O79" s="9"/>
      <c r="P79" s="9"/>
      <c r="Q79" s="9"/>
      <c r="R79" s="9"/>
      <c r="S79" s="9"/>
      <c r="T79" s="9"/>
      <c r="U79" s="9"/>
      <c r="V79" s="96"/>
      <c r="W79" s="15"/>
      <c r="X79" s="15"/>
      <c r="Y79" s="20"/>
      <c r="Z79" s="20"/>
      <c r="AA79" s="20"/>
      <c r="AB79" s="9"/>
      <c r="AC79" s="15"/>
      <c r="AD79" s="291"/>
      <c r="AE79" s="291"/>
      <c r="AF79" s="291"/>
      <c r="AG79" s="292"/>
      <c r="AH79" s="292"/>
      <c r="AI79" s="292"/>
      <c r="AJ79" s="290"/>
      <c r="AK79" s="93">
        <v>67</v>
      </c>
      <c r="AL79" s="94" t="s">
        <v>177</v>
      </c>
      <c r="AM79" s="81">
        <f>IF([1]Report_Actual_RTD!C71="","",[1]Report_Actual_RTD!C71)</f>
        <v>49.97</v>
      </c>
      <c r="AN79" s="95"/>
      <c r="AO79" s="71">
        <f>[1]Report_Actual_RTD!E71</f>
        <v>1564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</row>
    <row r="80" spans="1:160" s="297" customFormat="1" ht="30" customHeight="1">
      <c r="A80" s="286">
        <v>10</v>
      </c>
      <c r="B80" s="287">
        <v>0</v>
      </c>
      <c r="C80" s="287">
        <v>0</v>
      </c>
      <c r="D80" s="287">
        <v>0</v>
      </c>
      <c r="E80" s="287">
        <v>0</v>
      </c>
      <c r="F80" s="287">
        <v>0</v>
      </c>
      <c r="G80" s="287"/>
      <c r="H80" s="287">
        <v>0</v>
      </c>
      <c r="I80" s="287">
        <v>0</v>
      </c>
      <c r="J80" s="287">
        <v>0</v>
      </c>
      <c r="K80" s="287">
        <v>0</v>
      </c>
      <c r="L80" s="294"/>
      <c r="M80" s="294"/>
      <c r="N80" s="294"/>
      <c r="O80" s="8"/>
      <c r="P80" s="8"/>
      <c r="Q80" s="8"/>
      <c r="R80" s="8"/>
      <c r="S80" s="8"/>
      <c r="T80" s="8"/>
      <c r="U80" s="8"/>
      <c r="V80" s="9"/>
      <c r="W80" s="15"/>
      <c r="X80" s="15"/>
      <c r="Y80" s="20"/>
      <c r="Z80" s="96"/>
      <c r="AA80" s="96"/>
      <c r="AB80" s="9"/>
      <c r="AC80" s="15"/>
      <c r="AD80" s="295"/>
      <c r="AE80" s="295"/>
      <c r="AF80" s="295"/>
      <c r="AG80" s="296"/>
      <c r="AH80" s="296"/>
      <c r="AI80" s="296"/>
      <c r="AJ80" s="290"/>
      <c r="AK80" s="93">
        <v>68</v>
      </c>
      <c r="AL80" s="94" t="s">
        <v>178</v>
      </c>
      <c r="AM80" s="81">
        <f>IF([1]Report_Actual_RTD!C72="","",[1]Report_Actual_RTD!C72)</f>
        <v>49.95</v>
      </c>
      <c r="AN80" s="177">
        <f>IF(SUM(AM77:AM80)&gt;0,AVERAGE(AM77:AM80),"")</f>
        <v>49.977500000000006</v>
      </c>
      <c r="AO80" s="71">
        <f>[1]Report_Actual_RTD!E72</f>
        <v>1574</v>
      </c>
      <c r="AP80" s="83">
        <f>IF(SUM(AO77:AO80)&gt;0,AVERAGE(AO77:AO80),0)</f>
        <v>1568.25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</row>
    <row r="81" spans="1:160" s="293" customFormat="1" ht="30" customHeight="1">
      <c r="A81" s="286">
        <v>11</v>
      </c>
      <c r="B81" s="287">
        <v>0</v>
      </c>
      <c r="C81" s="287">
        <v>0</v>
      </c>
      <c r="D81" s="287">
        <v>0</v>
      </c>
      <c r="E81" s="287">
        <v>0</v>
      </c>
      <c r="F81" s="287">
        <v>0</v>
      </c>
      <c r="G81" s="287"/>
      <c r="H81" s="287">
        <v>0</v>
      </c>
      <c r="I81" s="287">
        <v>0</v>
      </c>
      <c r="J81" s="287">
        <v>0</v>
      </c>
      <c r="K81" s="287">
        <v>0</v>
      </c>
      <c r="L81" s="294"/>
      <c r="M81" s="294"/>
      <c r="N81" s="294"/>
      <c r="O81" s="8"/>
      <c r="P81" s="8"/>
      <c r="Q81" s="8"/>
      <c r="R81" s="8"/>
      <c r="S81" s="8"/>
      <c r="T81" s="8"/>
      <c r="U81" s="8"/>
      <c r="V81" s="8"/>
      <c r="W81" s="9"/>
      <c r="X81" s="15"/>
      <c r="Y81" s="15"/>
      <c r="Z81" s="21"/>
      <c r="AA81" s="21"/>
      <c r="AB81" s="9"/>
      <c r="AC81" s="15"/>
      <c r="AD81" s="291"/>
      <c r="AE81" s="291"/>
      <c r="AF81" s="291"/>
      <c r="AG81" s="292"/>
      <c r="AH81" s="292"/>
      <c r="AI81" s="292"/>
      <c r="AJ81" s="290"/>
      <c r="AK81" s="93">
        <v>69</v>
      </c>
      <c r="AL81" s="94" t="s">
        <v>179</v>
      </c>
      <c r="AM81" s="81">
        <f>IF([1]Report_Actual_RTD!C73="","",[1]Report_Actual_RTD!C73)</f>
        <v>50.06</v>
      </c>
      <c r="AN81" s="95"/>
      <c r="AO81" s="71">
        <f>[1]Report_Actual_RTD!E73</f>
        <v>1526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</row>
    <row r="82" spans="1:160" ht="30" customHeight="1">
      <c r="A82" s="286">
        <v>12</v>
      </c>
      <c r="B82" s="287">
        <v>0</v>
      </c>
      <c r="C82" s="287">
        <v>0</v>
      </c>
      <c r="D82" s="287">
        <v>0</v>
      </c>
      <c r="E82" s="287">
        <v>0</v>
      </c>
      <c r="F82" s="287">
        <v>0</v>
      </c>
      <c r="G82" s="287"/>
      <c r="H82" s="287">
        <v>0</v>
      </c>
      <c r="I82" s="287">
        <v>0</v>
      </c>
      <c r="J82" s="287">
        <v>0</v>
      </c>
      <c r="K82" s="287">
        <v>0</v>
      </c>
      <c r="L82" s="294"/>
      <c r="M82" s="294"/>
      <c r="N82" s="294"/>
      <c r="W82" s="9"/>
      <c r="X82" s="15"/>
      <c r="Y82" s="20"/>
      <c r="Z82" s="21"/>
      <c r="AA82" s="21"/>
      <c r="AB82" s="35"/>
      <c r="AC82" s="255"/>
      <c r="AD82" s="288"/>
      <c r="AE82" s="288"/>
      <c r="AF82" s="288"/>
      <c r="AG82" s="289"/>
      <c r="AH82" s="289"/>
      <c r="AI82" s="289"/>
      <c r="AJ82" s="290"/>
      <c r="AK82" s="93">
        <v>70</v>
      </c>
      <c r="AL82" s="94" t="s">
        <v>180</v>
      </c>
      <c r="AM82" s="81">
        <f>IF([1]Report_Actual_RTD!C74="","",[1]Report_Actual_RTD!C74)</f>
        <v>50.01</v>
      </c>
      <c r="AN82" s="95"/>
      <c r="AO82" s="71">
        <f>[1]Report_Actual_RTD!E74</f>
        <v>1495</v>
      </c>
      <c r="AP82" s="83"/>
    </row>
    <row r="83" spans="1:160" ht="30" customHeight="1">
      <c r="A83" s="286">
        <v>13</v>
      </c>
      <c r="B83" s="287">
        <v>0</v>
      </c>
      <c r="C83" s="287">
        <v>0</v>
      </c>
      <c r="D83" s="287">
        <v>0</v>
      </c>
      <c r="E83" s="287">
        <v>0</v>
      </c>
      <c r="F83" s="287">
        <v>0</v>
      </c>
      <c r="G83" s="287"/>
      <c r="H83" s="287">
        <v>0</v>
      </c>
      <c r="I83" s="287">
        <v>0</v>
      </c>
      <c r="J83" s="287">
        <v>0</v>
      </c>
      <c r="K83" s="287">
        <v>0</v>
      </c>
      <c r="L83" s="294"/>
      <c r="W83" s="9"/>
      <c r="X83" s="15"/>
      <c r="Y83" s="20"/>
      <c r="Z83" s="20"/>
      <c r="AA83" s="20"/>
      <c r="AB83" s="9"/>
      <c r="AC83" s="15"/>
      <c r="AD83" s="23"/>
      <c r="AE83" s="23"/>
      <c r="AF83" s="23"/>
      <c r="AG83" s="24"/>
      <c r="AH83" s="24"/>
      <c r="AI83" s="24"/>
      <c r="AJ83" s="290"/>
      <c r="AK83" s="93">
        <v>71</v>
      </c>
      <c r="AL83" s="94" t="s">
        <v>181</v>
      </c>
      <c r="AM83" s="81">
        <f>IF([1]Report_Actual_RTD!C75="","",[1]Report_Actual_RTD!C75)</f>
        <v>49.99</v>
      </c>
      <c r="AN83" s="95"/>
      <c r="AO83" s="71">
        <f>[1]Report_Actual_RTD!E75</f>
        <v>1470</v>
      </c>
      <c r="AP83" s="83"/>
    </row>
    <row r="84" spans="1:160" ht="30" customHeight="1">
      <c r="A84" s="286">
        <v>14</v>
      </c>
      <c r="B84" s="287">
        <v>0</v>
      </c>
      <c r="C84" s="287">
        <v>0</v>
      </c>
      <c r="D84" s="287">
        <v>0</v>
      </c>
      <c r="E84" s="287">
        <v>0</v>
      </c>
      <c r="F84" s="287">
        <v>0</v>
      </c>
      <c r="G84" s="287"/>
      <c r="H84" s="287">
        <v>0</v>
      </c>
      <c r="I84" s="287">
        <v>0</v>
      </c>
      <c r="J84" s="287">
        <v>0</v>
      </c>
      <c r="K84" s="287">
        <v>0</v>
      </c>
      <c r="W84" s="9"/>
      <c r="X84" s="15"/>
      <c r="Y84" s="20"/>
      <c r="AB84" s="9"/>
      <c r="AC84" s="15"/>
      <c r="AD84" s="23"/>
      <c r="AE84" s="23"/>
      <c r="AF84" s="23"/>
      <c r="AG84" s="24"/>
      <c r="AH84" s="24"/>
      <c r="AI84" s="24"/>
      <c r="AJ84" s="14"/>
      <c r="AK84" s="93">
        <v>72</v>
      </c>
      <c r="AL84" s="94" t="s">
        <v>182</v>
      </c>
      <c r="AM84" s="81">
        <f>IF([1]Report_Actual_RTD!C76="","",[1]Report_Actual_RTD!C76)</f>
        <v>49.89</v>
      </c>
      <c r="AN84" s="177">
        <f>IF(SUM(AM81:AM84)&gt;0,AVERAGE(AM81:AM84),"")</f>
        <v>49.987499999999997</v>
      </c>
      <c r="AO84" s="71">
        <f>[1]Report_Actual_RTD!E76</f>
        <v>1495</v>
      </c>
      <c r="AP84" s="83">
        <f>IF(SUM(AO81:AO84)&gt;0,AVERAGE(AO81:AO84),0)</f>
        <v>1496.5</v>
      </c>
    </row>
    <row r="85" spans="1:160" ht="30" customHeight="1">
      <c r="A85" s="286">
        <v>15</v>
      </c>
      <c r="B85" s="287">
        <v>0</v>
      </c>
      <c r="C85" s="287">
        <v>0</v>
      </c>
      <c r="D85" s="287">
        <v>0</v>
      </c>
      <c r="E85" s="287">
        <v>0</v>
      </c>
      <c r="F85" s="287">
        <v>0</v>
      </c>
      <c r="G85" s="287"/>
      <c r="H85" s="287">
        <v>0</v>
      </c>
      <c r="I85" s="287">
        <v>0</v>
      </c>
      <c r="J85" s="287">
        <v>0</v>
      </c>
      <c r="K85" s="287">
        <v>0</v>
      </c>
      <c r="W85" s="9"/>
      <c r="X85" s="15"/>
      <c r="Y85" s="15"/>
      <c r="Z85" s="21"/>
      <c r="AA85" s="21"/>
      <c r="AB85" s="9"/>
      <c r="AC85" s="255"/>
      <c r="AD85" s="23"/>
      <c r="AE85" s="23"/>
      <c r="AF85" s="23"/>
      <c r="AG85" s="24"/>
      <c r="AH85" s="24"/>
      <c r="AI85" s="24"/>
      <c r="AJ85" s="14"/>
      <c r="AK85" s="93">
        <v>73</v>
      </c>
      <c r="AL85" s="94" t="s">
        <v>183</v>
      </c>
      <c r="AM85" s="81">
        <f>IF([1]Report_Actual_RTD!C77="","",[1]Report_Actual_RTD!C77)</f>
        <v>49.96</v>
      </c>
      <c r="AN85" s="95"/>
      <c r="AO85" s="71">
        <f>[1]Report_Actual_RTD!E77</f>
        <v>1493</v>
      </c>
      <c r="AP85" s="83"/>
    </row>
    <row r="86" spans="1:160" ht="30" customHeight="1">
      <c r="A86" s="286">
        <v>16</v>
      </c>
      <c r="B86" s="287">
        <v>0</v>
      </c>
      <c r="C86" s="287">
        <v>0</v>
      </c>
      <c r="D86" s="287">
        <v>0</v>
      </c>
      <c r="E86" s="287">
        <v>0</v>
      </c>
      <c r="F86" s="287">
        <v>0</v>
      </c>
      <c r="G86" s="287"/>
      <c r="H86" s="287">
        <v>0</v>
      </c>
      <c r="I86" s="287">
        <v>0</v>
      </c>
      <c r="J86" s="287">
        <v>0</v>
      </c>
      <c r="K86" s="287">
        <v>0</v>
      </c>
      <c r="W86" s="15"/>
      <c r="X86" s="15"/>
      <c r="Y86" s="20"/>
      <c r="Z86" s="21"/>
      <c r="AA86" s="21"/>
      <c r="AB86" s="35"/>
      <c r="AC86" s="255"/>
      <c r="AD86" s="23"/>
      <c r="AE86" s="23"/>
      <c r="AF86" s="23"/>
      <c r="AG86" s="24"/>
      <c r="AH86" s="24"/>
      <c r="AI86" s="24"/>
      <c r="AJ86" s="14"/>
      <c r="AK86" s="93">
        <v>74</v>
      </c>
      <c r="AL86" s="94" t="s">
        <v>184</v>
      </c>
      <c r="AM86" s="81">
        <f>IF([1]Report_Actual_RTD!C78="","",[1]Report_Actual_RTD!C78)</f>
        <v>49.82</v>
      </c>
      <c r="AN86" s="95"/>
      <c r="AO86" s="71">
        <f>[1]Report_Actual_RTD!E78</f>
        <v>1501</v>
      </c>
      <c r="AP86" s="83"/>
    </row>
    <row r="87" spans="1:160" ht="30" customHeight="1">
      <c r="A87" s="286">
        <v>17</v>
      </c>
      <c r="B87" s="287">
        <v>0</v>
      </c>
      <c r="C87" s="287">
        <v>0</v>
      </c>
      <c r="D87" s="287">
        <v>0</v>
      </c>
      <c r="E87" s="287">
        <v>0</v>
      </c>
      <c r="F87" s="287">
        <v>0</v>
      </c>
      <c r="G87" s="287"/>
      <c r="H87" s="287">
        <v>0</v>
      </c>
      <c r="I87" s="287">
        <v>0</v>
      </c>
      <c r="J87" s="287">
        <v>0</v>
      </c>
      <c r="K87" s="287">
        <v>0</v>
      </c>
      <c r="W87" s="15"/>
      <c r="X87" s="15"/>
      <c r="Y87" s="15"/>
      <c r="Z87" s="20"/>
      <c r="AA87" s="20"/>
      <c r="AB87" s="9"/>
      <c r="AC87" s="15"/>
      <c r="AD87" s="23"/>
      <c r="AE87" s="23"/>
      <c r="AF87" s="23"/>
      <c r="AG87" s="24"/>
      <c r="AH87" s="24"/>
      <c r="AI87" s="24"/>
      <c r="AJ87" s="14"/>
      <c r="AK87" s="93">
        <v>75</v>
      </c>
      <c r="AL87" s="94" t="s">
        <v>185</v>
      </c>
      <c r="AM87" s="81">
        <f>IF([1]Report_Actual_RTD!C79="","",[1]Report_Actual_RTD!C79)</f>
        <v>49.99</v>
      </c>
      <c r="AN87" s="95"/>
      <c r="AO87" s="71">
        <f>[1]Report_Actual_RTD!E79</f>
        <v>1541</v>
      </c>
      <c r="AP87" s="83"/>
    </row>
    <row r="88" spans="1:160" ht="30" customHeight="1">
      <c r="A88" s="286">
        <v>18</v>
      </c>
      <c r="B88" s="287">
        <v>0</v>
      </c>
      <c r="C88" s="287">
        <v>0</v>
      </c>
      <c r="D88" s="287">
        <v>0</v>
      </c>
      <c r="E88" s="287">
        <v>0</v>
      </c>
      <c r="F88" s="287">
        <v>0</v>
      </c>
      <c r="G88" s="287"/>
      <c r="H88" s="287">
        <v>0</v>
      </c>
      <c r="I88" s="287">
        <v>0</v>
      </c>
      <c r="J88" s="287">
        <v>0</v>
      </c>
      <c r="K88" s="287">
        <v>0</v>
      </c>
      <c r="W88" s="15"/>
      <c r="X88" s="15"/>
      <c r="Y88" s="20"/>
      <c r="AB88" s="9"/>
      <c r="AC88" s="15"/>
      <c r="AD88" s="23"/>
      <c r="AE88" s="23"/>
      <c r="AF88" s="23"/>
      <c r="AG88" s="24"/>
      <c r="AH88" s="24"/>
      <c r="AI88" s="24"/>
      <c r="AJ88" s="14"/>
      <c r="AK88" s="93">
        <v>76</v>
      </c>
      <c r="AL88" s="94" t="s">
        <v>186</v>
      </c>
      <c r="AM88" s="81">
        <f>IF([1]Report_Actual_RTD!C80="","",[1]Report_Actual_RTD!C80)</f>
        <v>49.96</v>
      </c>
      <c r="AN88" s="177">
        <f>IF(SUM(AM85:AM88)&gt;0,AVERAGE(AM85:AM88),"")</f>
        <v>49.932500000000005</v>
      </c>
      <c r="AO88" s="71">
        <f>[1]Report_Actual_RTD!E80</f>
        <v>1548</v>
      </c>
      <c r="AP88" s="83">
        <f>IF(SUM(AO85:AO88)&gt;0,AVERAGE(AO85:AO88),0)</f>
        <v>1520.75</v>
      </c>
    </row>
    <row r="89" spans="1:160" ht="30" customHeight="1">
      <c r="A89" s="286">
        <v>19</v>
      </c>
      <c r="B89" s="287">
        <v>0</v>
      </c>
      <c r="C89" s="287">
        <v>0</v>
      </c>
      <c r="D89" s="287">
        <v>0</v>
      </c>
      <c r="E89" s="287">
        <v>0</v>
      </c>
      <c r="F89" s="287">
        <v>0</v>
      </c>
      <c r="G89" s="287"/>
      <c r="H89" s="287">
        <v>0</v>
      </c>
      <c r="I89" s="287">
        <v>0</v>
      </c>
      <c r="J89" s="287">
        <v>0</v>
      </c>
      <c r="K89" s="287">
        <v>0</v>
      </c>
      <c r="W89" s="15"/>
      <c r="X89" s="15"/>
      <c r="Y89" s="15"/>
      <c r="Z89" s="21"/>
      <c r="AA89" s="21"/>
      <c r="AB89" s="9"/>
      <c r="AC89" s="15"/>
      <c r="AD89" s="23"/>
      <c r="AE89" s="23"/>
      <c r="AF89" s="23"/>
      <c r="AG89" s="24"/>
      <c r="AH89" s="24"/>
      <c r="AI89" s="24"/>
      <c r="AJ89" s="14"/>
      <c r="AK89" s="93">
        <v>77</v>
      </c>
      <c r="AL89" s="94" t="s">
        <v>187</v>
      </c>
      <c r="AM89" s="81">
        <f>IF([1]Report_Actual_RTD!C81="","",[1]Report_Actual_RTD!C81)</f>
        <v>50.01</v>
      </c>
      <c r="AN89" s="95"/>
      <c r="AO89" s="71">
        <f>[1]Report_Actual_RTD!E81</f>
        <v>1542</v>
      </c>
      <c r="AP89" s="83"/>
    </row>
    <row r="90" spans="1:160" ht="39.75" customHeight="1">
      <c r="A90" s="286">
        <v>20</v>
      </c>
      <c r="B90" s="287">
        <v>0</v>
      </c>
      <c r="C90" s="287">
        <v>0</v>
      </c>
      <c r="D90" s="287">
        <v>0</v>
      </c>
      <c r="E90" s="287">
        <v>0</v>
      </c>
      <c r="F90" s="287">
        <v>0</v>
      </c>
      <c r="G90" s="287"/>
      <c r="H90" s="287">
        <v>0</v>
      </c>
      <c r="I90" s="287">
        <v>0</v>
      </c>
      <c r="J90" s="287">
        <v>0</v>
      </c>
      <c r="K90" s="287">
        <v>0</v>
      </c>
      <c r="W90" s="15"/>
      <c r="X90" s="15"/>
      <c r="Y90" s="20"/>
      <c r="Z90" s="21"/>
      <c r="AA90" s="21"/>
      <c r="AB90" s="35"/>
      <c r="AC90" s="255"/>
      <c r="AD90" s="23"/>
      <c r="AE90" s="23"/>
      <c r="AF90" s="23"/>
      <c r="AG90" s="24"/>
      <c r="AH90" s="24"/>
      <c r="AI90" s="24"/>
      <c r="AJ90" s="14"/>
      <c r="AK90" s="93">
        <v>78</v>
      </c>
      <c r="AL90" s="94" t="s">
        <v>188</v>
      </c>
      <c r="AM90" s="81">
        <f>IF([1]Report_Actual_RTD!C82="","",[1]Report_Actual_RTD!C82)</f>
        <v>50</v>
      </c>
      <c r="AN90" s="95"/>
      <c r="AO90" s="71">
        <f>[1]Report_Actual_RTD!E82</f>
        <v>1536</v>
      </c>
      <c r="AP90" s="83"/>
    </row>
    <row r="91" spans="1:160" ht="30" customHeight="1">
      <c r="A91" s="286">
        <v>21</v>
      </c>
      <c r="B91" s="287">
        <v>0</v>
      </c>
      <c r="C91" s="287">
        <v>0</v>
      </c>
      <c r="D91" s="287">
        <v>0</v>
      </c>
      <c r="E91" s="287">
        <v>0</v>
      </c>
      <c r="F91" s="287">
        <v>0</v>
      </c>
      <c r="G91" s="287"/>
      <c r="H91" s="287">
        <v>0</v>
      </c>
      <c r="I91" s="287">
        <v>0</v>
      </c>
      <c r="J91" s="287">
        <v>0</v>
      </c>
      <c r="K91" s="287">
        <v>0</v>
      </c>
      <c r="W91" s="15"/>
      <c r="X91" s="15"/>
      <c r="Y91" s="15"/>
      <c r="Z91" s="20"/>
      <c r="AA91" s="20"/>
      <c r="AB91" s="9"/>
      <c r="AC91" s="15"/>
      <c r="AD91" s="23"/>
      <c r="AE91" s="23"/>
      <c r="AF91" s="23"/>
      <c r="AG91" s="24"/>
      <c r="AH91" s="24"/>
      <c r="AI91" s="24"/>
      <c r="AJ91" s="14"/>
      <c r="AK91" s="93">
        <v>79</v>
      </c>
      <c r="AL91" s="298" t="s">
        <v>189</v>
      </c>
      <c r="AM91" s="81">
        <f>IF([1]Report_Actual_RTD!C83="","",[1]Report_Actual_RTD!C83)</f>
        <v>50.03</v>
      </c>
      <c r="AN91" s="95"/>
      <c r="AO91" s="71">
        <f>[1]Report_Actual_RTD!E83</f>
        <v>1517</v>
      </c>
      <c r="AP91" s="83"/>
    </row>
    <row r="92" spans="1:160" ht="30" customHeight="1">
      <c r="A92" s="286">
        <v>22</v>
      </c>
      <c r="B92" s="287">
        <v>0</v>
      </c>
      <c r="C92" s="287">
        <v>0</v>
      </c>
      <c r="D92" s="287">
        <v>0</v>
      </c>
      <c r="E92" s="287">
        <v>0</v>
      </c>
      <c r="F92" s="287">
        <v>0</v>
      </c>
      <c r="G92" s="287"/>
      <c r="H92" s="287">
        <v>0</v>
      </c>
      <c r="I92" s="287">
        <v>0</v>
      </c>
      <c r="J92" s="287">
        <v>0</v>
      </c>
      <c r="K92" s="287">
        <v>0</v>
      </c>
      <c r="W92" s="15"/>
      <c r="X92" s="15"/>
      <c r="Y92" s="20"/>
      <c r="AB92" s="9"/>
      <c r="AC92" s="15"/>
      <c r="AD92" s="23"/>
      <c r="AE92" s="23"/>
      <c r="AF92" s="23"/>
      <c r="AG92" s="24"/>
      <c r="AH92" s="24"/>
      <c r="AI92" s="24"/>
      <c r="AJ92" s="14"/>
      <c r="AK92" s="93">
        <v>80</v>
      </c>
      <c r="AL92" s="298" t="s">
        <v>190</v>
      </c>
      <c r="AM92" s="81">
        <f>IF([1]Report_Actual_RTD!C84="","",[1]Report_Actual_RTD!C84)</f>
        <v>50.07</v>
      </c>
      <c r="AN92" s="177">
        <f>IF(SUM(AM89:AM92)&gt;0,AVERAGE(AM89:AM92),"")</f>
        <v>50.027499999999996</v>
      </c>
      <c r="AO92" s="71">
        <f>[1]Report_Actual_RTD!E84</f>
        <v>1491</v>
      </c>
      <c r="AP92" s="83">
        <f>IF(SUM(AO89:AO92)&gt;0,AVERAGE(AO89:AO92),0)</f>
        <v>1521.5</v>
      </c>
    </row>
    <row r="93" spans="1:160" ht="30" customHeight="1">
      <c r="A93" s="286">
        <v>23</v>
      </c>
      <c r="B93" s="287">
        <v>0</v>
      </c>
      <c r="C93" s="287">
        <v>0</v>
      </c>
      <c r="D93" s="287">
        <v>0</v>
      </c>
      <c r="E93" s="287">
        <v>0</v>
      </c>
      <c r="F93" s="287">
        <v>0</v>
      </c>
      <c r="G93" s="287"/>
      <c r="H93" s="287">
        <v>0</v>
      </c>
      <c r="I93" s="287">
        <v>0</v>
      </c>
      <c r="J93" s="287">
        <v>0</v>
      </c>
      <c r="K93" s="287">
        <v>0</v>
      </c>
      <c r="W93" s="15"/>
      <c r="X93" s="15"/>
      <c r="Y93" s="20"/>
      <c r="Z93" s="21"/>
      <c r="AA93" s="21"/>
      <c r="AB93" s="9"/>
      <c r="AC93" s="15"/>
      <c r="AD93" s="23"/>
      <c r="AE93" s="23"/>
      <c r="AF93" s="23"/>
      <c r="AG93" s="24"/>
      <c r="AH93" s="24"/>
      <c r="AI93" s="24"/>
      <c r="AJ93" s="299"/>
      <c r="AK93" s="93">
        <v>81</v>
      </c>
      <c r="AL93" s="298" t="s">
        <v>191</v>
      </c>
      <c r="AM93" s="81">
        <f>IF([1]Report_Actual_RTD!C85="","",[1]Report_Actual_RTD!C85)</f>
        <v>50.02</v>
      </c>
      <c r="AN93" s="95"/>
      <c r="AO93" s="71">
        <f>[1]Report_Actual_RTD!E85</f>
        <v>1475</v>
      </c>
      <c r="AP93" s="83"/>
    </row>
    <row r="94" spans="1:160" ht="30" customHeight="1" thickBot="1">
      <c r="A94" s="300">
        <v>24</v>
      </c>
      <c r="B94" s="287">
        <v>0</v>
      </c>
      <c r="C94" s="287">
        <v>0</v>
      </c>
      <c r="D94" s="287">
        <v>0</v>
      </c>
      <c r="E94" s="287">
        <v>0</v>
      </c>
      <c r="F94" s="287">
        <v>0</v>
      </c>
      <c r="G94" s="287"/>
      <c r="H94" s="287">
        <v>0</v>
      </c>
      <c r="I94" s="287">
        <v>0</v>
      </c>
      <c r="J94" s="287">
        <v>0</v>
      </c>
      <c r="K94" s="287">
        <v>0</v>
      </c>
      <c r="W94" s="15"/>
      <c r="X94" s="15"/>
      <c r="Y94" s="20"/>
      <c r="Z94" s="21"/>
      <c r="AA94" s="21"/>
      <c r="AB94" s="35"/>
      <c r="AC94" s="255"/>
      <c r="AD94" s="23"/>
      <c r="AE94" s="23"/>
      <c r="AF94" s="23"/>
      <c r="AG94" s="24"/>
      <c r="AH94" s="24"/>
      <c r="AI94" s="24"/>
      <c r="AJ94" s="14"/>
      <c r="AK94" s="93">
        <v>82</v>
      </c>
      <c r="AL94" s="298" t="s">
        <v>192</v>
      </c>
      <c r="AM94" s="81">
        <f>IF([1]Report_Actual_RTD!C86="","",[1]Report_Actual_RTD!C86)</f>
        <v>50</v>
      </c>
      <c r="AN94" s="95"/>
      <c r="AO94" s="71">
        <f>[1]Report_Actual_RTD!E86</f>
        <v>1462</v>
      </c>
      <c r="AP94" s="83"/>
    </row>
    <row r="95" spans="1:160" ht="30" customHeight="1" thickBot="1">
      <c r="A95" s="301" t="s">
        <v>193</v>
      </c>
      <c r="B95" s="302"/>
      <c r="C95" s="302"/>
      <c r="D95" s="302"/>
      <c r="E95" s="302"/>
      <c r="F95" s="302"/>
      <c r="G95" s="302"/>
      <c r="H95" s="302"/>
      <c r="I95" s="302"/>
      <c r="J95" s="302"/>
      <c r="K95" s="303"/>
      <c r="V95" s="9"/>
      <c r="W95" s="15"/>
      <c r="X95" s="15"/>
      <c r="Y95" s="15"/>
      <c r="Z95" s="20"/>
      <c r="AA95" s="20"/>
      <c r="AB95" s="9"/>
      <c r="AC95" s="15"/>
      <c r="AD95" s="23"/>
      <c r="AE95" s="23"/>
      <c r="AF95" s="23"/>
      <c r="AG95" s="24"/>
      <c r="AH95" s="24"/>
      <c r="AI95" s="24"/>
      <c r="AJ95" s="14"/>
      <c r="AK95" s="93">
        <v>83</v>
      </c>
      <c r="AL95" s="298" t="s">
        <v>194</v>
      </c>
      <c r="AM95" s="81">
        <f>IF([1]Report_Actual_RTD!C87="","",[1]Report_Actual_RTD!C87)</f>
        <v>50</v>
      </c>
      <c r="AN95" s="95"/>
      <c r="AO95" s="71">
        <f>[1]Report_Actual_RTD!E87</f>
        <v>1451</v>
      </c>
      <c r="AP95" s="83"/>
    </row>
    <row r="96" spans="1:160" ht="30" customHeight="1">
      <c r="I96" s="165"/>
      <c r="J96" s="304"/>
      <c r="K96" s="238"/>
      <c r="W96" s="15"/>
      <c r="X96" s="15"/>
      <c r="Y96" s="20"/>
      <c r="AB96" s="9"/>
      <c r="AC96" s="15"/>
      <c r="AD96" s="23"/>
      <c r="AE96" s="23"/>
      <c r="AF96" s="23"/>
      <c r="AG96" s="24"/>
      <c r="AH96" s="24"/>
      <c r="AI96" s="24"/>
      <c r="AJ96" s="14"/>
      <c r="AK96" s="93">
        <v>84</v>
      </c>
      <c r="AL96" s="298" t="s">
        <v>195</v>
      </c>
      <c r="AM96" s="81">
        <f>IF([1]Report_Actual_RTD!C88="","",[1]Report_Actual_RTD!C88)</f>
        <v>49.99</v>
      </c>
      <c r="AN96" s="177">
        <f>IF(SUM(AM93:AM96)&gt;0,AVERAGE(AM93:AM96),"")</f>
        <v>50.002500000000005</v>
      </c>
      <c r="AO96" s="71">
        <f>[1]Report_Actual_RTD!E88</f>
        <v>1444</v>
      </c>
      <c r="AP96" s="83">
        <f>IF(SUM(AO93:AO96)&gt;0,AVERAGE(AO93:AO96),)</f>
        <v>1458</v>
      </c>
    </row>
    <row r="97" spans="1:42" ht="30" customHeight="1">
      <c r="I97" s="165"/>
      <c r="J97" s="304"/>
      <c r="K97" s="238"/>
      <c r="W97" s="15"/>
      <c r="X97" s="15"/>
      <c r="Y97" s="15"/>
      <c r="Z97" s="21"/>
      <c r="AA97" s="21"/>
      <c r="AB97" s="9"/>
      <c r="AC97" s="15"/>
      <c r="AD97" s="23"/>
      <c r="AE97" s="23"/>
      <c r="AF97" s="23"/>
      <c r="AG97" s="24"/>
      <c r="AH97" s="24"/>
      <c r="AI97" s="24"/>
      <c r="AJ97" s="14"/>
      <c r="AK97" s="93">
        <v>85</v>
      </c>
      <c r="AL97" s="298" t="s">
        <v>196</v>
      </c>
      <c r="AM97" s="81">
        <f>IF([1]Report_Actual_RTD!C89="","",[1]Report_Actual_RTD!C89)</f>
        <v>49.94</v>
      </c>
      <c r="AN97" s="95"/>
      <c r="AO97" s="71">
        <f>[1]Report_Actual_RTD!E89</f>
        <v>1419</v>
      </c>
      <c r="AP97" s="83"/>
    </row>
    <row r="98" spans="1:42" ht="30" customHeight="1">
      <c r="I98" s="165"/>
      <c r="J98" s="304"/>
      <c r="K98" s="238"/>
      <c r="W98" s="15"/>
      <c r="X98" s="15"/>
      <c r="Y98" s="15"/>
      <c r="Z98" s="21"/>
      <c r="AA98" s="21"/>
      <c r="AB98" s="35"/>
      <c r="AC98" s="255"/>
      <c r="AD98" s="23"/>
      <c r="AE98" s="23"/>
      <c r="AF98" s="23"/>
      <c r="AG98" s="24"/>
      <c r="AH98" s="24"/>
      <c r="AI98" s="24"/>
      <c r="AJ98" s="14"/>
      <c r="AK98" s="93">
        <v>86</v>
      </c>
      <c r="AL98" s="298" t="s">
        <v>197</v>
      </c>
      <c r="AM98" s="81">
        <f>IF([1]Report_Actual_RTD!C90="","",[1]Report_Actual_RTD!C90)</f>
        <v>49.99</v>
      </c>
      <c r="AN98" s="95"/>
      <c r="AO98" s="71">
        <f>[1]Report_Actual_RTD!E90</f>
        <v>1410</v>
      </c>
      <c r="AP98" s="83"/>
    </row>
    <row r="99" spans="1:42" ht="30" customHeight="1">
      <c r="I99" s="165"/>
      <c r="J99" s="304"/>
      <c r="K99" s="238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298" t="s">
        <v>198</v>
      </c>
      <c r="AM99" s="81">
        <f>IF([1]Report_Actual_RTD!C91="","",[1]Report_Actual_RTD!C91)</f>
        <v>50.03</v>
      </c>
      <c r="AN99" s="95"/>
      <c r="AO99" s="71">
        <f>[1]Report_Actual_RTD!E91</f>
        <v>1389</v>
      </c>
      <c r="AP99" s="83"/>
    </row>
    <row r="100" spans="1:42" ht="30" customHeight="1">
      <c r="I100" s="165"/>
      <c r="J100" s="304"/>
      <c r="K100" s="238"/>
      <c r="W100" s="15"/>
      <c r="X100" s="22"/>
      <c r="Y100" s="20"/>
      <c r="Z100" s="20"/>
      <c r="AA100" s="20"/>
      <c r="AB100" s="15"/>
      <c r="AC100" s="15"/>
      <c r="AD100" s="288"/>
      <c r="AE100" s="288"/>
      <c r="AF100" s="288"/>
      <c r="AG100" s="289"/>
      <c r="AH100" s="289"/>
      <c r="AI100" s="289"/>
      <c r="AJ100" s="290"/>
      <c r="AK100" s="93">
        <v>88</v>
      </c>
      <c r="AL100" s="298" t="s">
        <v>199</v>
      </c>
      <c r="AM100" s="81">
        <f>IF([1]Report_Actual_RTD!C92="","",[1]Report_Actual_RTD!C92)</f>
        <v>50.04</v>
      </c>
      <c r="AN100" s="177">
        <f>IF(SUM(AM97:AM100)&gt;0,AVERAGE(AM97:AM100),"")</f>
        <v>50</v>
      </c>
      <c r="AO100" s="71">
        <f>[1]Report_Actual_RTD!E92</f>
        <v>1371</v>
      </c>
      <c r="AP100" s="83">
        <f>IF(SUM(AO97:AO100)&gt;0,AVERAGE(AO97:AO100),0)</f>
        <v>1397.25</v>
      </c>
    </row>
    <row r="101" spans="1:42" ht="30" customHeight="1">
      <c r="I101" s="165"/>
      <c r="J101" s="304"/>
      <c r="K101" s="238"/>
      <c r="W101" s="15"/>
      <c r="X101" s="288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298" t="s">
        <v>200</v>
      </c>
      <c r="AM101" s="81">
        <f>IF([1]Report_Actual_RTD!C93="","",[1]Report_Actual_RTD!C93)</f>
        <v>50.03</v>
      </c>
      <c r="AN101" s="95"/>
      <c r="AO101" s="71">
        <f>[1]Report_Actual_RTD!E93</f>
        <v>1362</v>
      </c>
      <c r="AP101" s="83"/>
    </row>
    <row r="102" spans="1:42" ht="30" customHeight="1">
      <c r="I102" s="165"/>
      <c r="J102" s="304"/>
      <c r="K102" s="238"/>
      <c r="W102" s="15"/>
      <c r="X102" s="15"/>
      <c r="AB102" s="35"/>
      <c r="AC102" s="255"/>
      <c r="AD102" s="23"/>
      <c r="AE102" s="23"/>
      <c r="AF102" s="23"/>
      <c r="AG102" s="24"/>
      <c r="AH102" s="24"/>
      <c r="AI102" s="24"/>
      <c r="AJ102" s="14"/>
      <c r="AK102" s="93">
        <v>90</v>
      </c>
      <c r="AL102" s="298" t="s">
        <v>201</v>
      </c>
      <c r="AM102" s="81">
        <f>IF([1]Report_Actual_RTD!C94="","",[1]Report_Actual_RTD!C94)</f>
        <v>50.03</v>
      </c>
      <c r="AN102" s="95"/>
      <c r="AO102" s="71">
        <f>[1]Report_Actual_RTD!E94</f>
        <v>1353</v>
      </c>
      <c r="AP102" s="83"/>
    </row>
    <row r="103" spans="1:42" ht="30" customHeight="1">
      <c r="I103" s="165"/>
      <c r="J103" s="304"/>
      <c r="K103" s="238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298" t="s">
        <v>202</v>
      </c>
      <c r="AM103" s="81">
        <f>IF([1]Report_Actual_RTD!C95="","",[1]Report_Actual_RTD!C95)</f>
        <v>50.08</v>
      </c>
      <c r="AN103" s="95"/>
      <c r="AO103" s="71">
        <f>[1]Report_Actual_RTD!E95</f>
        <v>1316</v>
      </c>
      <c r="AP103" s="83"/>
    </row>
    <row r="104" spans="1:42" ht="30" customHeight="1">
      <c r="I104" s="238"/>
      <c r="J104" s="238"/>
      <c r="K104" s="305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298" t="s">
        <v>203</v>
      </c>
      <c r="AM104" s="81">
        <f>IF([1]Report_Actual_RTD!C96="","",[1]Report_Actual_RTD!C96)</f>
        <v>50.09</v>
      </c>
      <c r="AN104" s="177">
        <f>IF(SUM(AM101:AM104)&gt;0,AVERAGE(AM101:AM104),"")</f>
        <v>50.057499999999997</v>
      </c>
      <c r="AO104" s="71">
        <f>[1]Report_Actual_RTD!E96</f>
        <v>1314</v>
      </c>
      <c r="AP104" s="83">
        <f>IF(SUM(AO101:AO104)&gt;0,AVERAGE(AO101:AO104),0)</f>
        <v>1336.25</v>
      </c>
    </row>
    <row r="105" spans="1:42" ht="30" customHeight="1">
      <c r="I105" s="238"/>
      <c r="J105" s="238"/>
      <c r="K105" s="238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298" t="s">
        <v>204</v>
      </c>
      <c r="AM105" s="81">
        <f>IF([1]Report_Actual_RTD!C97="","",[1]Report_Actual_RTD!C97)</f>
        <v>50.06</v>
      </c>
      <c r="AN105" s="95"/>
      <c r="AO105" s="71">
        <f>[1]Report_Actual_RTD!E97</f>
        <v>1282</v>
      </c>
      <c r="AP105" s="83"/>
    </row>
    <row r="106" spans="1:42" ht="30" customHeight="1">
      <c r="A106" s="306"/>
      <c r="B106" s="306"/>
      <c r="C106" s="306"/>
      <c r="D106" s="306"/>
      <c r="E106" s="306"/>
      <c r="F106" s="306"/>
      <c r="G106" s="306"/>
      <c r="I106" s="165"/>
      <c r="J106" s="238"/>
      <c r="K106" s="305"/>
      <c r="W106" s="15"/>
      <c r="Y106" s="307"/>
      <c r="AK106" s="93">
        <v>94</v>
      </c>
      <c r="AL106" s="298" t="s">
        <v>205</v>
      </c>
      <c r="AM106" s="81">
        <f>IF([1]Report_Actual_RTD!C98="","",[1]Report_Actual_RTD!C98)</f>
        <v>50.04</v>
      </c>
      <c r="AN106" s="95"/>
      <c r="AO106" s="71">
        <f>[1]Report_Actual_RTD!E98</f>
        <v>1274</v>
      </c>
      <c r="AP106" s="83"/>
    </row>
    <row r="107" spans="1:42" ht="15.75">
      <c r="I107" s="238"/>
      <c r="J107" s="238"/>
      <c r="K107" s="238"/>
      <c r="Y107" s="307"/>
      <c r="AK107" s="93">
        <v>95</v>
      </c>
      <c r="AL107" s="298" t="s">
        <v>206</v>
      </c>
      <c r="AM107" s="81">
        <f>IF([1]Report_Actual_RTD!C99="","",[1]Report_Actual_RTD!C99)</f>
        <v>50</v>
      </c>
      <c r="AN107" s="95"/>
      <c r="AO107" s="71">
        <f>[1]Report_Actual_RTD!E99</f>
        <v>1270</v>
      </c>
      <c r="AP107" s="83"/>
    </row>
    <row r="108" spans="1:42" ht="15.75">
      <c r="I108" s="238"/>
      <c r="J108" s="238"/>
      <c r="K108" s="238"/>
      <c r="W108" s="15"/>
      <c r="AK108" s="93">
        <v>96</v>
      </c>
      <c r="AL108" s="190" t="s">
        <v>207</v>
      </c>
      <c r="AM108" s="81">
        <f>IF([1]Report_Actual_RTD!C100="","",[1]Report_Actual_RTD!C100)</f>
        <v>50.01</v>
      </c>
      <c r="AN108" s="309">
        <f>IF(SUM(AM105:AM108)&gt;0,AVERAGE(AM105:AM108),"")</f>
        <v>50.027499999999996</v>
      </c>
      <c r="AO108" s="71">
        <f>[1]Report_Actual_RTD!E100</f>
        <v>1266</v>
      </c>
      <c r="AP108" s="83">
        <f>IF(SUM(AO105:AO108)&gt;0,AVERAGE(AO105:AO108),0)</f>
        <v>1273</v>
      </c>
    </row>
    <row r="109" spans="1:42" ht="16.5" thickBot="1">
      <c r="I109" s="165"/>
      <c r="J109" s="238"/>
      <c r="K109" s="305"/>
      <c r="W109" s="15"/>
      <c r="Y109" s="307"/>
      <c r="AK109" s="150"/>
      <c r="AL109" s="293" t="s">
        <v>193</v>
      </c>
      <c r="AM109" s="310">
        <f>AVERAGE(AM13:AM108)</f>
        <v>50.024526315789466</v>
      </c>
      <c r="AN109" s="310">
        <f>AVERAGE(AN13:AN108)</f>
        <v>50.0254861111111</v>
      </c>
      <c r="AO109" s="311">
        <f>SUM(AO13:AO108)/4</f>
        <v>35212.75</v>
      </c>
      <c r="AP109" s="312">
        <f>SUM(AP13:AP108)</f>
        <v>35196.733333333337</v>
      </c>
    </row>
    <row r="110" spans="1:42" ht="15.75">
      <c r="AL110" s="313" t="s">
        <v>208</v>
      </c>
      <c r="AM110" s="314">
        <f>MAX(AO13:AO108)</f>
        <v>1721</v>
      </c>
      <c r="AN110" s="313"/>
      <c r="AO110" s="313" t="s">
        <v>209</v>
      </c>
      <c r="AP110" s="315">
        <f>MAX(AP13:AP108)</f>
        <v>1709</v>
      </c>
    </row>
    <row r="111" spans="1:42" ht="15.75">
      <c r="W111" s="316"/>
      <c r="Y111" s="307"/>
      <c r="AL111" s="313" t="s">
        <v>210</v>
      </c>
      <c r="AM111" s="314">
        <f>MIN(AO13:AO108)</f>
        <v>1197</v>
      </c>
      <c r="AN111" s="313"/>
      <c r="AO111" s="313" t="s">
        <v>211</v>
      </c>
      <c r="AP111" s="315">
        <f>MIN(AP13:AP108)</f>
        <v>1205.25</v>
      </c>
    </row>
    <row r="113" spans="25:35">
      <c r="Y113" s="307"/>
      <c r="AG113" s="8"/>
      <c r="AH113" s="8"/>
      <c r="AI113" s="8"/>
    </row>
    <row r="114" spans="25:35">
      <c r="Y114" s="307"/>
      <c r="AG114" s="8"/>
      <c r="AH114" s="8"/>
      <c r="AI114" s="8"/>
    </row>
    <row r="115" spans="25:35">
      <c r="Y115" s="307"/>
      <c r="AG115" s="8"/>
      <c r="AH115" s="8"/>
      <c r="AI115" s="8"/>
    </row>
    <row r="116" spans="25:35">
      <c r="Y116" s="307"/>
      <c r="AG116" s="8"/>
      <c r="AH116" s="8"/>
      <c r="AI116" s="8"/>
    </row>
    <row r="117" spans="25:35">
      <c r="Y117" s="307"/>
      <c r="AG117" s="8"/>
      <c r="AH117" s="8"/>
      <c r="AI117" s="8"/>
    </row>
    <row r="118" spans="25:35">
      <c r="Y118" s="307"/>
      <c r="AG118" s="8"/>
      <c r="AH118" s="8"/>
      <c r="AI118" s="8"/>
    </row>
    <row r="119" spans="25:35">
      <c r="Y119" s="307"/>
      <c r="AG119" s="8"/>
      <c r="AH119" s="8"/>
      <c r="AI119" s="8"/>
    </row>
    <row r="120" spans="25:35">
      <c r="Y120" s="307"/>
      <c r="AG120" s="8"/>
      <c r="AH120" s="8"/>
      <c r="AI120" s="8"/>
    </row>
    <row r="121" spans="25:35">
      <c r="Y121" s="307"/>
      <c r="AG121" s="8"/>
      <c r="AH121" s="8"/>
      <c r="AI121" s="8"/>
    </row>
    <row r="122" spans="25:35">
      <c r="Y122" s="307"/>
      <c r="AG122" s="8"/>
      <c r="AH122" s="8"/>
      <c r="AI122" s="8"/>
    </row>
    <row r="123" spans="25:35">
      <c r="Y123" s="307"/>
      <c r="AG123" s="8"/>
      <c r="AH123" s="8"/>
      <c r="AI123" s="8"/>
    </row>
    <row r="124" spans="25:35">
      <c r="Y124" s="307"/>
      <c r="AG124" s="8"/>
      <c r="AH124" s="8"/>
      <c r="AI124" s="8"/>
    </row>
    <row r="125" spans="25:35">
      <c r="Y125" s="307"/>
      <c r="AG125" s="8"/>
      <c r="AH125" s="8"/>
      <c r="AI125" s="8"/>
    </row>
    <row r="126" spans="25:35">
      <c r="Y126" s="307"/>
      <c r="AG126" s="8"/>
      <c r="AH126" s="8"/>
      <c r="AI126" s="8"/>
    </row>
    <row r="127" spans="25:35">
      <c r="Y127" s="307"/>
      <c r="AG127" s="8"/>
      <c r="AH127" s="8"/>
      <c r="AI127" s="8"/>
    </row>
    <row r="128" spans="25:35">
      <c r="Y128" s="307"/>
      <c r="AG128" s="8"/>
      <c r="AH128" s="8"/>
      <c r="AI128" s="8"/>
    </row>
    <row r="129" spans="25:35">
      <c r="Y129" s="307"/>
      <c r="AG129" s="8"/>
      <c r="AH129" s="8"/>
      <c r="AI129" s="8"/>
    </row>
    <row r="130" spans="25:35">
      <c r="Y130" s="307"/>
      <c r="AG130" s="8"/>
      <c r="AH130" s="8"/>
      <c r="AI130" s="8"/>
    </row>
    <row r="131" spans="25:35">
      <c r="Y131" s="307"/>
      <c r="AG131" s="8"/>
      <c r="AH131" s="8"/>
      <c r="AI131" s="8"/>
    </row>
    <row r="132" spans="25:35">
      <c r="Y132" s="307"/>
      <c r="AG132" s="8"/>
      <c r="AH132" s="8"/>
      <c r="AI132" s="8"/>
    </row>
    <row r="133" spans="25:35">
      <c r="Y133" s="307"/>
      <c r="AG133" s="8"/>
      <c r="AH133" s="8"/>
      <c r="AI133" s="8"/>
    </row>
    <row r="134" spans="25:35">
      <c r="Y134" s="307"/>
      <c r="AG134" s="8"/>
      <c r="AH134" s="8"/>
      <c r="AI134" s="8"/>
    </row>
    <row r="135" spans="25:35">
      <c r="Y135" s="307"/>
      <c r="AG135" s="8"/>
      <c r="AH135" s="8"/>
      <c r="AI135" s="8"/>
    </row>
    <row r="136" spans="25:35">
      <c r="Y136" s="307"/>
      <c r="AG136" s="8"/>
      <c r="AH136" s="8"/>
      <c r="AI136" s="8"/>
    </row>
    <row r="137" spans="25:35">
      <c r="Y137" s="307"/>
      <c r="AG137" s="8"/>
      <c r="AH137" s="8"/>
      <c r="AI137" s="8"/>
    </row>
    <row r="138" spans="25:35">
      <c r="Y138" s="307"/>
      <c r="AG138" s="8"/>
      <c r="AH138" s="8"/>
      <c r="AI138" s="8"/>
    </row>
    <row r="139" spans="25:35">
      <c r="Y139" s="307"/>
      <c r="AG139" s="8"/>
      <c r="AH139" s="8"/>
      <c r="AI139" s="8"/>
    </row>
    <row r="140" spans="25:35">
      <c r="Y140" s="307"/>
      <c r="AG140" s="8"/>
      <c r="AH140" s="8"/>
      <c r="AI140" s="8"/>
    </row>
    <row r="141" spans="25:35">
      <c r="Y141" s="307"/>
      <c r="AG141" s="8"/>
      <c r="AH141" s="8"/>
      <c r="AI141" s="8"/>
    </row>
    <row r="142" spans="25:35">
      <c r="Y142" s="307"/>
      <c r="AG142" s="8"/>
      <c r="AH142" s="8"/>
      <c r="AI142" s="8"/>
    </row>
    <row r="143" spans="25:35">
      <c r="Y143" s="307"/>
      <c r="AG143" s="8"/>
      <c r="AH143" s="8"/>
      <c r="AI143" s="8"/>
    </row>
    <row r="144" spans="25:35">
      <c r="Y144" s="307"/>
      <c r="AG144" s="8"/>
      <c r="AH144" s="8"/>
      <c r="AI144" s="8"/>
    </row>
    <row r="145" spans="25:35">
      <c r="Y145" s="307"/>
      <c r="AG145" s="8"/>
      <c r="AH145" s="8"/>
      <c r="AI145" s="8"/>
    </row>
    <row r="146" spans="25:35">
      <c r="Y146" s="307"/>
      <c r="AG146" s="8"/>
      <c r="AH146" s="8"/>
      <c r="AI146" s="8"/>
    </row>
    <row r="147" spans="25:35">
      <c r="Y147" s="307"/>
      <c r="AG147" s="8"/>
      <c r="AH147" s="8"/>
      <c r="AI147" s="8"/>
    </row>
    <row r="148" spans="25:35">
      <c r="Y148" s="307"/>
      <c r="AG148" s="8"/>
      <c r="AH148" s="8"/>
      <c r="AI148" s="8"/>
    </row>
    <row r="149" spans="25:35">
      <c r="Y149" s="307"/>
      <c r="AG149" s="8"/>
      <c r="AH149" s="8"/>
      <c r="AI149" s="8"/>
    </row>
    <row r="150" spans="25:35">
      <c r="Y150" s="307"/>
      <c r="AG150" s="8"/>
      <c r="AH150" s="8"/>
      <c r="AI150" s="8"/>
    </row>
    <row r="151" spans="25:35">
      <c r="Y151" s="307"/>
      <c r="AG151" s="8"/>
      <c r="AH151" s="8"/>
      <c r="AI151" s="8"/>
    </row>
    <row r="152" spans="25:35">
      <c r="Y152" s="307"/>
      <c r="AG152" s="8"/>
      <c r="AH152" s="8"/>
      <c r="AI152" s="8"/>
    </row>
    <row r="153" spans="25:35">
      <c r="Y153" s="307"/>
      <c r="AG153" s="8"/>
      <c r="AH153" s="8"/>
      <c r="AI153" s="8"/>
    </row>
    <row r="154" spans="25:35">
      <c r="Y154" s="307"/>
      <c r="AG154" s="8"/>
      <c r="AH154" s="8"/>
      <c r="AI154" s="8"/>
    </row>
    <row r="155" spans="25:35">
      <c r="Y155" s="307"/>
      <c r="AG155" s="8"/>
      <c r="AH155" s="8"/>
      <c r="AI155" s="8"/>
    </row>
    <row r="156" spans="25:35">
      <c r="Y156" s="307"/>
      <c r="AG156" s="8"/>
      <c r="AH156" s="8"/>
      <c r="AI156" s="8"/>
    </row>
    <row r="157" spans="25:35">
      <c r="Y157" s="307"/>
      <c r="AG157" s="8"/>
      <c r="AH157" s="8"/>
      <c r="AI157" s="8"/>
    </row>
    <row r="158" spans="25:35">
      <c r="Y158" s="307"/>
      <c r="AG158" s="8"/>
      <c r="AH158" s="8"/>
      <c r="AI158" s="8"/>
    </row>
    <row r="159" spans="25:35">
      <c r="Y159" s="307"/>
      <c r="AG159" s="8"/>
      <c r="AH159" s="8"/>
      <c r="AI159" s="8"/>
    </row>
    <row r="160" spans="25:35">
      <c r="Y160" s="307"/>
      <c r="AG160" s="8"/>
      <c r="AH160" s="8"/>
      <c r="AI160" s="8"/>
    </row>
    <row r="161" spans="25:35">
      <c r="Y161" s="307"/>
      <c r="AG161" s="8"/>
      <c r="AH161" s="8"/>
      <c r="AI161" s="8"/>
    </row>
    <row r="162" spans="25:35">
      <c r="Y162" s="307"/>
      <c r="AG162" s="8"/>
      <c r="AH162" s="8"/>
      <c r="AI162" s="8"/>
    </row>
    <row r="163" spans="25:35">
      <c r="Y163" s="307"/>
      <c r="AG163" s="8"/>
      <c r="AH163" s="8"/>
      <c r="AI163" s="8"/>
    </row>
    <row r="164" spans="25:35">
      <c r="Y164" s="307"/>
      <c r="AG164" s="8"/>
      <c r="AH164" s="8"/>
      <c r="AI164" s="8"/>
    </row>
    <row r="165" spans="25:35">
      <c r="AG165" s="8"/>
      <c r="AH165" s="8"/>
      <c r="AI165" s="8"/>
    </row>
    <row r="166" spans="25:35">
      <c r="Y166" s="307"/>
      <c r="AG166" s="8"/>
      <c r="AH166" s="8"/>
      <c r="AI166" s="8"/>
    </row>
    <row r="167" spans="25:35">
      <c r="Y167" s="307"/>
      <c r="AG167" s="8"/>
      <c r="AH167" s="8"/>
      <c r="AI167" s="8"/>
    </row>
    <row r="168" spans="25:35">
      <c r="Y168" s="307"/>
      <c r="AG168" s="8"/>
      <c r="AH168" s="8"/>
      <c r="AI168" s="8"/>
    </row>
    <row r="169" spans="25:35">
      <c r="AG169" s="8"/>
      <c r="AH169" s="8"/>
      <c r="AI169" s="8"/>
    </row>
    <row r="170" spans="25:35">
      <c r="Y170" s="307"/>
      <c r="AG170" s="8"/>
      <c r="AH170" s="8"/>
      <c r="AI170" s="8"/>
    </row>
    <row r="171" spans="25:35">
      <c r="Y171" s="307"/>
      <c r="AG171" s="8"/>
      <c r="AH171" s="8"/>
      <c r="AI171" s="8"/>
    </row>
    <row r="172" spans="25:35">
      <c r="AG172" s="8"/>
      <c r="AH172" s="8"/>
      <c r="AI172" s="8"/>
    </row>
    <row r="173" spans="25:35">
      <c r="Y173" s="307"/>
      <c r="AG173" s="8"/>
      <c r="AH173" s="8"/>
      <c r="AI173" s="8"/>
    </row>
    <row r="174" spans="25:35">
      <c r="AG174" s="8"/>
      <c r="AH174" s="8"/>
      <c r="AI174" s="8"/>
    </row>
    <row r="175" spans="25:35">
      <c r="Y175" s="307"/>
      <c r="AG175" s="8"/>
      <c r="AH175" s="8"/>
      <c r="AI175" s="8"/>
    </row>
    <row r="176" spans="25:35">
      <c r="AG176" s="8"/>
      <c r="AH176" s="8"/>
      <c r="AI176" s="8"/>
    </row>
    <row r="177" spans="25:35">
      <c r="Y177" s="307"/>
      <c r="AG177" s="8"/>
      <c r="AH177" s="8"/>
      <c r="AI177" s="8"/>
    </row>
    <row r="178" spans="25:35">
      <c r="Y178" s="307"/>
      <c r="AG178" s="8"/>
      <c r="AH178" s="8"/>
      <c r="AI178" s="8"/>
    </row>
    <row r="179" spans="25:35">
      <c r="Y179" s="307"/>
      <c r="AG179" s="8"/>
      <c r="AH179" s="8"/>
      <c r="AI179" s="8"/>
    </row>
    <row r="180" spans="25:35">
      <c r="Y180" s="307"/>
      <c r="AG180" s="8"/>
      <c r="AH180" s="8"/>
      <c r="AI180" s="8"/>
    </row>
    <row r="181" spans="25:35">
      <c r="Y181" s="307"/>
      <c r="AG181" s="8"/>
      <c r="AH181" s="8"/>
      <c r="AI181" s="8"/>
    </row>
    <row r="182" spans="25:35">
      <c r="Y182" s="307"/>
      <c r="AG182" s="8"/>
      <c r="AH182" s="8"/>
      <c r="AI182" s="8"/>
    </row>
    <row r="183" spans="25:35">
      <c r="Y183" s="307"/>
      <c r="AG183" s="8"/>
      <c r="AH183" s="8"/>
      <c r="AI183" s="8"/>
    </row>
    <row r="184" spans="25:35">
      <c r="Y184" s="307"/>
      <c r="AG184" s="8"/>
      <c r="AH184" s="8"/>
      <c r="AI184" s="8"/>
    </row>
    <row r="185" spans="25:35">
      <c r="Y185" s="307"/>
      <c r="AG185" s="8"/>
      <c r="AH185" s="8"/>
      <c r="AI185" s="8"/>
    </row>
    <row r="186" spans="25:35">
      <c r="Y186" s="307"/>
      <c r="AG186" s="8"/>
      <c r="AH186" s="8"/>
      <c r="AI186" s="8"/>
    </row>
    <row r="187" spans="25:35">
      <c r="Y187" s="307"/>
      <c r="AG187" s="8"/>
      <c r="AH187" s="8"/>
      <c r="AI187" s="8"/>
    </row>
    <row r="188" spans="25:35">
      <c r="Y188" s="307"/>
      <c r="AG188" s="8"/>
      <c r="AH188" s="8"/>
      <c r="AI188" s="8"/>
    </row>
    <row r="189" spans="25:35">
      <c r="Y189" s="307"/>
      <c r="AG189" s="8"/>
      <c r="AH189" s="8"/>
      <c r="AI189" s="8"/>
    </row>
    <row r="190" spans="25:35">
      <c r="Y190" s="307"/>
      <c r="AG190" s="8"/>
      <c r="AH190" s="8"/>
      <c r="AI190" s="8"/>
    </row>
    <row r="191" spans="25:35">
      <c r="Y191" s="307"/>
      <c r="AG191" s="8"/>
      <c r="AH191" s="8"/>
      <c r="AI191" s="8"/>
    </row>
    <row r="192" spans="25:35">
      <c r="Y192" s="307"/>
      <c r="AG192" s="8"/>
      <c r="AH192" s="8"/>
      <c r="AI192" s="8"/>
    </row>
    <row r="193" spans="25:35">
      <c r="Y193" s="307"/>
      <c r="AG193" s="8"/>
      <c r="AH193" s="8"/>
      <c r="AI193" s="8"/>
    </row>
    <row r="194" spans="25:35">
      <c r="Y194" s="307"/>
      <c r="AG194" s="8"/>
      <c r="AH194" s="8"/>
      <c r="AI194" s="8"/>
    </row>
    <row r="195" spans="25:35">
      <c r="Y195" s="307"/>
      <c r="AG195" s="8"/>
      <c r="AH195" s="8"/>
      <c r="AI195" s="8"/>
    </row>
    <row r="196" spans="25:35">
      <c r="Y196" s="307"/>
      <c r="AG196" s="8"/>
      <c r="AH196" s="8"/>
      <c r="AI196" s="8"/>
    </row>
    <row r="197" spans="25:35">
      <c r="Y197" s="307"/>
      <c r="AG197" s="8"/>
      <c r="AH197" s="8"/>
      <c r="AI197" s="8"/>
    </row>
    <row r="198" spans="25:35">
      <c r="Y198" s="307"/>
      <c r="AG198" s="8"/>
      <c r="AH198" s="8"/>
      <c r="AI198" s="8"/>
    </row>
    <row r="199" spans="25:35">
      <c r="Y199" s="307"/>
      <c r="AG199" s="8"/>
      <c r="AH199" s="8"/>
      <c r="AI199" s="8"/>
    </row>
    <row r="200" spans="25:35">
      <c r="Y200" s="307"/>
      <c r="AG200" s="8"/>
      <c r="AH200" s="8"/>
      <c r="AI200" s="8"/>
    </row>
    <row r="201" spans="25:35">
      <c r="Y201" s="307"/>
      <c r="AG201" s="8"/>
      <c r="AH201" s="8"/>
      <c r="AI201" s="8"/>
    </row>
    <row r="202" spans="25:35">
      <c r="Y202" s="307"/>
      <c r="AG202" s="8"/>
      <c r="AH202" s="8"/>
      <c r="AI202" s="8"/>
    </row>
    <row r="203" spans="25:35">
      <c r="Y203" s="307"/>
      <c r="AG203" s="8"/>
      <c r="AH203" s="8"/>
      <c r="AI203" s="8"/>
    </row>
    <row r="204" spans="25:35">
      <c r="Y204" s="307"/>
      <c r="AG204" s="8"/>
      <c r="AH204" s="8"/>
      <c r="AI204" s="8"/>
    </row>
    <row r="205" spans="25:35">
      <c r="Y205" s="307"/>
      <c r="AG205" s="8"/>
      <c r="AH205" s="8"/>
      <c r="AI205" s="8"/>
    </row>
    <row r="206" spans="25:35">
      <c r="Y206" s="307"/>
      <c r="AG206" s="8"/>
      <c r="AH206" s="8"/>
      <c r="AI206" s="8"/>
    </row>
    <row r="207" spans="25:35">
      <c r="Y207" s="307"/>
      <c r="AG207" s="8"/>
      <c r="AH207" s="8"/>
      <c r="AI207" s="8"/>
    </row>
    <row r="208" spans="25:35">
      <c r="Y208" s="307"/>
      <c r="AG208" s="8"/>
      <c r="AH208" s="8"/>
      <c r="AI208" s="8"/>
    </row>
    <row r="209" spans="25:35">
      <c r="Y209" s="307"/>
      <c r="AG209" s="8"/>
      <c r="AH209" s="8"/>
      <c r="AI209" s="8"/>
    </row>
    <row r="210" spans="25:35">
      <c r="Y210" s="307"/>
      <c r="AG210" s="8"/>
      <c r="AH210" s="8"/>
      <c r="AI210" s="8"/>
    </row>
    <row r="211" spans="25:35">
      <c r="Y211" s="307"/>
      <c r="AG211" s="8"/>
      <c r="AH211" s="8"/>
      <c r="AI211" s="8"/>
    </row>
    <row r="212" spans="25:35">
      <c r="Y212" s="307"/>
      <c r="AG212" s="8"/>
      <c r="AH212" s="8"/>
      <c r="AI212" s="8"/>
    </row>
    <row r="213" spans="25:35">
      <c r="Y213" s="307"/>
      <c r="AG213" s="8"/>
      <c r="AH213" s="8"/>
      <c r="AI213" s="8"/>
    </row>
    <row r="214" spans="25:35">
      <c r="Y214" s="307"/>
      <c r="AG214" s="8"/>
      <c r="AH214" s="8"/>
      <c r="AI214" s="8"/>
    </row>
    <row r="215" spans="25:35">
      <c r="Y215" s="307"/>
      <c r="AG215" s="8"/>
      <c r="AH215" s="8"/>
      <c r="AI215" s="8"/>
    </row>
    <row r="216" spans="25:35">
      <c r="Y216" s="307"/>
      <c r="AG216" s="8"/>
      <c r="AH216" s="8"/>
      <c r="AI216" s="8"/>
    </row>
    <row r="217" spans="25:35">
      <c r="Y217" s="307"/>
      <c r="AG217" s="8"/>
      <c r="AH217" s="8"/>
      <c r="AI217" s="8"/>
    </row>
    <row r="218" spans="25:35">
      <c r="Y218" s="307"/>
      <c r="AG218" s="8"/>
      <c r="AH218" s="8"/>
      <c r="AI218" s="8"/>
    </row>
    <row r="219" spans="25:35">
      <c r="Y219" s="307"/>
      <c r="AG219" s="8"/>
      <c r="AH219" s="8"/>
      <c r="AI219" s="8"/>
    </row>
    <row r="220" spans="25:35">
      <c r="Y220" s="307"/>
      <c r="AG220" s="8"/>
      <c r="AH220" s="8"/>
      <c r="AI220" s="8"/>
    </row>
    <row r="221" spans="25:35">
      <c r="Y221" s="307"/>
      <c r="AG221" s="8"/>
      <c r="AH221" s="8"/>
      <c r="AI221" s="8"/>
    </row>
    <row r="222" spans="25:35">
      <c r="Y222" s="307"/>
      <c r="AG222" s="8"/>
      <c r="AH222" s="8"/>
      <c r="AI222" s="8"/>
    </row>
    <row r="223" spans="25:35">
      <c r="Y223" s="307"/>
      <c r="AG223" s="8"/>
      <c r="AH223" s="8"/>
      <c r="AI223" s="8"/>
    </row>
    <row r="224" spans="25:35">
      <c r="Y224" s="307"/>
      <c r="AG224" s="8"/>
      <c r="AH224" s="8"/>
      <c r="AI224" s="8"/>
    </row>
    <row r="225" spans="25:35">
      <c r="Y225" s="307"/>
      <c r="AG225" s="8"/>
      <c r="AH225" s="8"/>
      <c r="AI225" s="8"/>
    </row>
    <row r="226" spans="25:35">
      <c r="Y226" s="307"/>
      <c r="AG226" s="8"/>
      <c r="AH226" s="8"/>
      <c r="AI226" s="8"/>
    </row>
    <row r="227" spans="25:35">
      <c r="Y227" s="307"/>
      <c r="AG227" s="8"/>
      <c r="AH227" s="8"/>
      <c r="AI227" s="8"/>
    </row>
    <row r="228" spans="25:35">
      <c r="Y228" s="307"/>
      <c r="AG228" s="8"/>
      <c r="AH228" s="8"/>
      <c r="AI228" s="8"/>
    </row>
    <row r="229" spans="25:35">
      <c r="AG229" s="8"/>
      <c r="AH229" s="8"/>
      <c r="AI229" s="8"/>
    </row>
    <row r="230" spans="25:35">
      <c r="Y230" s="307"/>
      <c r="AG230" s="8"/>
      <c r="AH230" s="8"/>
      <c r="AI230" s="8"/>
    </row>
    <row r="231" spans="25:35">
      <c r="Y231" s="307"/>
      <c r="AG231" s="8"/>
      <c r="AH231" s="8"/>
      <c r="AI231" s="8"/>
    </row>
    <row r="232" spans="25:35">
      <c r="Y232" s="307"/>
      <c r="AG232" s="8"/>
      <c r="AH232" s="8"/>
      <c r="AI232" s="8"/>
    </row>
    <row r="233" spans="25:35">
      <c r="Y233" s="307"/>
      <c r="AG233" s="8"/>
      <c r="AH233" s="8"/>
      <c r="AI233" s="8"/>
    </row>
    <row r="234" spans="25:35">
      <c r="Y234" s="307"/>
      <c r="AG234" s="8"/>
      <c r="AH234" s="8"/>
      <c r="AI234" s="8"/>
    </row>
    <row r="235" spans="25:35">
      <c r="Y235" s="307"/>
      <c r="AG235" s="8"/>
      <c r="AH235" s="8"/>
      <c r="AI235" s="8"/>
    </row>
    <row r="236" spans="25:35">
      <c r="AG236" s="8"/>
      <c r="AH236" s="8"/>
      <c r="AI236" s="8"/>
    </row>
    <row r="237" spans="25:35">
      <c r="Y237" s="307"/>
      <c r="AG237" s="8"/>
      <c r="AH237" s="8"/>
      <c r="AI237" s="8"/>
    </row>
    <row r="238" spans="25:35">
      <c r="Y238" s="307"/>
      <c r="AG238" s="8"/>
      <c r="AH238" s="8"/>
      <c r="AI238" s="8"/>
    </row>
    <row r="239" spans="25:35">
      <c r="AG239" s="8"/>
      <c r="AH239" s="8"/>
      <c r="AI239" s="8"/>
    </row>
    <row r="240" spans="25:35">
      <c r="Y240" s="307"/>
      <c r="AG240" s="8"/>
      <c r="AH240" s="8"/>
      <c r="AI240" s="8"/>
    </row>
    <row r="241" spans="25:35">
      <c r="AG241" s="8"/>
      <c r="AH241" s="8"/>
      <c r="AI241" s="8"/>
    </row>
    <row r="242" spans="25:35">
      <c r="Y242" s="307"/>
      <c r="AG242" s="8"/>
      <c r="AH242" s="8"/>
      <c r="AI242" s="8"/>
    </row>
    <row r="243" spans="25:35">
      <c r="AG243" s="8"/>
      <c r="AH243" s="8"/>
      <c r="AI243" s="8"/>
    </row>
    <row r="244" spans="25:35">
      <c r="Y244" s="307"/>
      <c r="AG244" s="8"/>
      <c r="AH244" s="8"/>
      <c r="AI244" s="8"/>
    </row>
    <row r="245" spans="25:35">
      <c r="Y245" s="307"/>
      <c r="AG245" s="8"/>
      <c r="AH245" s="8"/>
      <c r="AI245" s="8"/>
    </row>
    <row r="246" spans="25:35">
      <c r="Y246" s="307"/>
      <c r="AG246" s="8"/>
      <c r="AH246" s="8"/>
      <c r="AI246" s="8"/>
    </row>
    <row r="247" spans="25:35">
      <c r="Y247" s="307"/>
      <c r="AG247" s="8"/>
      <c r="AH247" s="8"/>
      <c r="AI247" s="8"/>
    </row>
    <row r="248" spans="25:35">
      <c r="Y248" s="307"/>
      <c r="AG248" s="8"/>
      <c r="AH248" s="8"/>
      <c r="AI248" s="8"/>
    </row>
    <row r="249" spans="25:35">
      <c r="Y249" s="307"/>
      <c r="AG249" s="8"/>
      <c r="AH249" s="8"/>
      <c r="AI249" s="8"/>
    </row>
    <row r="250" spans="25:35">
      <c r="Y250" s="307"/>
      <c r="AG250" s="8"/>
      <c r="AH250" s="8"/>
      <c r="AI250" s="8"/>
    </row>
    <row r="251" spans="25:35">
      <c r="Y251" s="307"/>
      <c r="AG251" s="8"/>
      <c r="AH251" s="8"/>
      <c r="AI251" s="8"/>
    </row>
    <row r="252" spans="25:35">
      <c r="Y252" s="307"/>
      <c r="AG252" s="8"/>
      <c r="AH252" s="8"/>
      <c r="AI252" s="8"/>
    </row>
    <row r="253" spans="25:35">
      <c r="Y253" s="307"/>
      <c r="AG253" s="8"/>
      <c r="AH253" s="8"/>
      <c r="AI253" s="8"/>
    </row>
    <row r="254" spans="25:35">
      <c r="Y254" s="307"/>
      <c r="AG254" s="8"/>
      <c r="AH254" s="8"/>
      <c r="AI254" s="8"/>
    </row>
    <row r="255" spans="25:35">
      <c r="Y255" s="307"/>
      <c r="AG255" s="8"/>
      <c r="AH255" s="8"/>
      <c r="AI255" s="8"/>
    </row>
    <row r="256" spans="25:35">
      <c r="Y256" s="307"/>
      <c r="AG256" s="8"/>
      <c r="AH256" s="8"/>
      <c r="AI256" s="8"/>
    </row>
    <row r="257" spans="25:35">
      <c r="Y257" s="307"/>
      <c r="AG257" s="8"/>
      <c r="AH257" s="8"/>
      <c r="AI257" s="8"/>
    </row>
    <row r="258" spans="25:35">
      <c r="Y258" s="307"/>
      <c r="AG258" s="8"/>
      <c r="AH258" s="8"/>
      <c r="AI258" s="8"/>
    </row>
    <row r="259" spans="25:35">
      <c r="Y259" s="307"/>
      <c r="AG259" s="8"/>
      <c r="AH259" s="8"/>
      <c r="AI259" s="8"/>
    </row>
    <row r="260" spans="25:35">
      <c r="Y260" s="307"/>
      <c r="AG260" s="8"/>
      <c r="AH260" s="8"/>
      <c r="AI260" s="8"/>
    </row>
    <row r="261" spans="25:35">
      <c r="Y261" s="307"/>
      <c r="AG261" s="8"/>
      <c r="AH261" s="8"/>
      <c r="AI261" s="8"/>
    </row>
    <row r="262" spans="25:35">
      <c r="Y262" s="307"/>
      <c r="AG262" s="8"/>
      <c r="AH262" s="8"/>
      <c r="AI262" s="8"/>
    </row>
    <row r="263" spans="25:35">
      <c r="Y263" s="307"/>
      <c r="AG263" s="8"/>
      <c r="AH263" s="8"/>
      <c r="AI263" s="8"/>
    </row>
    <row r="264" spans="25:35">
      <c r="Y264" s="307"/>
      <c r="AG264" s="8"/>
      <c r="AH264" s="8"/>
      <c r="AI264" s="8"/>
    </row>
    <row r="265" spans="25:35">
      <c r="Y265" s="307"/>
      <c r="AG265" s="8"/>
      <c r="AH265" s="8"/>
      <c r="AI265" s="8"/>
    </row>
    <row r="266" spans="25:35">
      <c r="Y266" s="307"/>
      <c r="AG266" s="8"/>
      <c r="AH266" s="8"/>
      <c r="AI266" s="8"/>
    </row>
    <row r="267" spans="25:35">
      <c r="Y267" s="307"/>
      <c r="AG267" s="8"/>
      <c r="AH267" s="8"/>
      <c r="AI267" s="8"/>
    </row>
    <row r="268" spans="25:35">
      <c r="Y268" s="307"/>
      <c r="AG268" s="8"/>
      <c r="AH268" s="8"/>
      <c r="AI268" s="8"/>
    </row>
    <row r="269" spans="25:35">
      <c r="Y269" s="307"/>
      <c r="AG269" s="8"/>
      <c r="AH269" s="8"/>
      <c r="AI269" s="8"/>
    </row>
    <row r="270" spans="25:35">
      <c r="Y270" s="307"/>
      <c r="AG270" s="8"/>
      <c r="AH270" s="8"/>
      <c r="AI270" s="8"/>
    </row>
    <row r="271" spans="25:35">
      <c r="Y271" s="307"/>
      <c r="AG271" s="8"/>
      <c r="AH271" s="8"/>
      <c r="AI271" s="8"/>
    </row>
    <row r="272" spans="25:35">
      <c r="Y272" s="307"/>
      <c r="AG272" s="8"/>
      <c r="AH272" s="8"/>
      <c r="AI272" s="8"/>
    </row>
    <row r="273" spans="25:35">
      <c r="Y273" s="307"/>
      <c r="AG273" s="8"/>
      <c r="AH273" s="8"/>
      <c r="AI273" s="8"/>
    </row>
    <row r="274" spans="25:35">
      <c r="Y274" s="307"/>
      <c r="AG274" s="8"/>
      <c r="AH274" s="8"/>
      <c r="AI274" s="8"/>
    </row>
    <row r="275" spans="25:35">
      <c r="Y275" s="307"/>
      <c r="AG275" s="8"/>
      <c r="AH275" s="8"/>
      <c r="AI275" s="8"/>
    </row>
    <row r="276" spans="25:35">
      <c r="Y276" s="307"/>
      <c r="AG276" s="8"/>
      <c r="AH276" s="8"/>
      <c r="AI276" s="8"/>
    </row>
    <row r="277" spans="25:35">
      <c r="Y277" s="307"/>
      <c r="AG277" s="8"/>
      <c r="AH277" s="8"/>
      <c r="AI277" s="8"/>
    </row>
    <row r="278" spans="25:35">
      <c r="Y278" s="307"/>
      <c r="AG278" s="8"/>
      <c r="AH278" s="8"/>
      <c r="AI278" s="8"/>
    </row>
    <row r="279" spans="25:35">
      <c r="Y279" s="307"/>
      <c r="AG279" s="8"/>
      <c r="AH279" s="8"/>
      <c r="AI279" s="8"/>
    </row>
    <row r="280" spans="25:35">
      <c r="Y280" s="307"/>
      <c r="AG280" s="8"/>
      <c r="AH280" s="8"/>
      <c r="AI280" s="8"/>
    </row>
    <row r="281" spans="25:35">
      <c r="Y281" s="307"/>
      <c r="AG281" s="8"/>
      <c r="AH281" s="8"/>
      <c r="AI281" s="8"/>
    </row>
    <row r="282" spans="25:35">
      <c r="Y282" s="307"/>
      <c r="AG282" s="8"/>
      <c r="AH282" s="8"/>
      <c r="AI282" s="8"/>
    </row>
    <row r="283" spans="25:35">
      <c r="Y283" s="307"/>
      <c r="AG283" s="8"/>
      <c r="AH283" s="8"/>
      <c r="AI283" s="8"/>
    </row>
    <row r="284" spans="25:35">
      <c r="Y284" s="307"/>
      <c r="AG284" s="8"/>
      <c r="AH284" s="8"/>
      <c r="AI284" s="8"/>
    </row>
    <row r="285" spans="25:35">
      <c r="Y285" s="307"/>
      <c r="AG285" s="8"/>
      <c r="AH285" s="8"/>
      <c r="AI285" s="8"/>
    </row>
    <row r="286" spans="25:35">
      <c r="Y286" s="307"/>
      <c r="AG286" s="8"/>
      <c r="AH286" s="8"/>
      <c r="AI286" s="8"/>
    </row>
    <row r="287" spans="25:35">
      <c r="Y287" s="307"/>
      <c r="AG287" s="8"/>
      <c r="AH287" s="8"/>
      <c r="AI287" s="8"/>
    </row>
    <row r="288" spans="25:35">
      <c r="Y288" s="307"/>
      <c r="AG288" s="8"/>
      <c r="AH288" s="8"/>
      <c r="AI288" s="8"/>
    </row>
    <row r="289" spans="25:35">
      <c r="Y289" s="307"/>
      <c r="AG289" s="8"/>
      <c r="AH289" s="8"/>
      <c r="AI289" s="8"/>
    </row>
    <row r="290" spans="25:35">
      <c r="Y290" s="307"/>
      <c r="AG290" s="8"/>
      <c r="AH290" s="8"/>
      <c r="AI290" s="8"/>
    </row>
    <row r="291" spans="25:35">
      <c r="Y291" s="307"/>
      <c r="AG291" s="8"/>
      <c r="AH291" s="8"/>
      <c r="AI291" s="8"/>
    </row>
    <row r="292" spans="25:35">
      <c r="Y292" s="307"/>
      <c r="AG292" s="8"/>
      <c r="AH292" s="8"/>
      <c r="AI292" s="8"/>
    </row>
    <row r="293" spans="25:35">
      <c r="Y293" s="307"/>
      <c r="AG293" s="8"/>
      <c r="AH293" s="8"/>
      <c r="AI293" s="8"/>
    </row>
    <row r="294" spans="25:35">
      <c r="Y294" s="307"/>
      <c r="AG294" s="8"/>
      <c r="AH294" s="8"/>
      <c r="AI294" s="8"/>
    </row>
    <row r="295" spans="25:35">
      <c r="Y295" s="307"/>
      <c r="AG295" s="8"/>
      <c r="AH295" s="8"/>
      <c r="AI295" s="8"/>
    </row>
    <row r="296" spans="25:35">
      <c r="Y296" s="307"/>
      <c r="AG296" s="8"/>
      <c r="AH296" s="8"/>
      <c r="AI296" s="8"/>
    </row>
    <row r="297" spans="25:35">
      <c r="Y297" s="307"/>
      <c r="AG297" s="8"/>
      <c r="AH297" s="8"/>
      <c r="AI297" s="8"/>
    </row>
    <row r="298" spans="25:35">
      <c r="AG298" s="8"/>
      <c r="AH298" s="8"/>
      <c r="AI298" s="8"/>
    </row>
    <row r="299" spans="25:35">
      <c r="Y299" s="307"/>
      <c r="AG299" s="8"/>
      <c r="AH299" s="8"/>
      <c r="AI299" s="8"/>
    </row>
    <row r="300" spans="25:35">
      <c r="Y300" s="307"/>
      <c r="AG300" s="8"/>
      <c r="AH300" s="8"/>
      <c r="AI300" s="8"/>
    </row>
    <row r="301" spans="25:35">
      <c r="Y301" s="307"/>
      <c r="AG301" s="8"/>
      <c r="AH301" s="8"/>
      <c r="AI301" s="8"/>
    </row>
    <row r="302" spans="25:35">
      <c r="AG302" s="8"/>
      <c r="AH302" s="8"/>
      <c r="AI302" s="8"/>
    </row>
    <row r="303" spans="25:35">
      <c r="Y303" s="307"/>
      <c r="AG303" s="8"/>
      <c r="AH303" s="8"/>
      <c r="AI303" s="8"/>
    </row>
    <row r="304" spans="25:35">
      <c r="Y304" s="307"/>
      <c r="AG304" s="8"/>
      <c r="AH304" s="8"/>
      <c r="AI304" s="8"/>
    </row>
    <row r="305" spans="25:35">
      <c r="AG305" s="8"/>
      <c r="AH305" s="8"/>
      <c r="AI305" s="8"/>
    </row>
    <row r="306" spans="25:35">
      <c r="Y306" s="307"/>
      <c r="AG306" s="8"/>
      <c r="AH306" s="8"/>
      <c r="AI306" s="8"/>
    </row>
    <row r="307" spans="25:35">
      <c r="AG307" s="8"/>
      <c r="AH307" s="8"/>
      <c r="AI307" s="8"/>
    </row>
    <row r="308" spans="25:35">
      <c r="Y308" s="307"/>
      <c r="AG308" s="8"/>
      <c r="AH308" s="8"/>
      <c r="AI308" s="8"/>
    </row>
    <row r="309" spans="25:35">
      <c r="AG309" s="8"/>
      <c r="AH309" s="8"/>
      <c r="AI309" s="8"/>
    </row>
    <row r="310" spans="25:35">
      <c r="Y310" s="307"/>
      <c r="AG310" s="8"/>
      <c r="AH310" s="8"/>
      <c r="AI310" s="8"/>
    </row>
    <row r="311" spans="25:35">
      <c r="Y311" s="307"/>
      <c r="AG311" s="8"/>
      <c r="AH311" s="8"/>
      <c r="AI311" s="8"/>
    </row>
    <row r="312" spans="25:35">
      <c r="Y312" s="307"/>
      <c r="AG312" s="8"/>
      <c r="AH312" s="8"/>
      <c r="AI312" s="8"/>
    </row>
    <row r="313" spans="25:35">
      <c r="Y313" s="307"/>
      <c r="AG313" s="8"/>
      <c r="AH313" s="8"/>
      <c r="AI313" s="8"/>
    </row>
    <row r="314" spans="25:35">
      <c r="Y314" s="307"/>
      <c r="AG314" s="8"/>
      <c r="AH314" s="8"/>
      <c r="AI314" s="8"/>
    </row>
    <row r="315" spans="25:35">
      <c r="Y315" s="307"/>
      <c r="AG315" s="8"/>
      <c r="AH315" s="8"/>
      <c r="AI315" s="8"/>
    </row>
    <row r="316" spans="25:35">
      <c r="Y316" s="307"/>
      <c r="AG316" s="8"/>
      <c r="AH316" s="8"/>
      <c r="AI316" s="8"/>
    </row>
    <row r="317" spans="25:35">
      <c r="Y317" s="307"/>
      <c r="AG317" s="8"/>
      <c r="AH317" s="8"/>
      <c r="AI317" s="8"/>
    </row>
    <row r="318" spans="25:35">
      <c r="Y318" s="307"/>
      <c r="AG318" s="8"/>
      <c r="AH318" s="8"/>
      <c r="AI318" s="8"/>
    </row>
    <row r="319" spans="25:35">
      <c r="Y319" s="307"/>
      <c r="AG319" s="8"/>
      <c r="AH319" s="8"/>
      <c r="AI319" s="8"/>
    </row>
    <row r="320" spans="25:35">
      <c r="Y320" s="307"/>
      <c r="AG320" s="8"/>
      <c r="AH320" s="8"/>
      <c r="AI320" s="8"/>
    </row>
    <row r="321" spans="25:35">
      <c r="Y321" s="307"/>
      <c r="AG321" s="8"/>
      <c r="AH321" s="8"/>
      <c r="AI321" s="8"/>
    </row>
    <row r="322" spans="25:35">
      <c r="Y322" s="307"/>
      <c r="AG322" s="8"/>
      <c r="AH322" s="8"/>
      <c r="AI322" s="8"/>
    </row>
    <row r="323" spans="25:35">
      <c r="Y323" s="307"/>
      <c r="AG323" s="8"/>
      <c r="AH323" s="8"/>
      <c r="AI323" s="8"/>
    </row>
    <row r="324" spans="25:35">
      <c r="Y324" s="307"/>
      <c r="AG324" s="8"/>
      <c r="AH324" s="8"/>
      <c r="AI324" s="8"/>
    </row>
    <row r="325" spans="25:35">
      <c r="Y325" s="307"/>
      <c r="AG325" s="8"/>
      <c r="AH325" s="8"/>
      <c r="AI325" s="8"/>
    </row>
    <row r="326" spans="25:35">
      <c r="Y326" s="307"/>
      <c r="AG326" s="8"/>
      <c r="AH326" s="8"/>
      <c r="AI326" s="8"/>
    </row>
    <row r="327" spans="25:35">
      <c r="Y327" s="307"/>
      <c r="AG327" s="8"/>
      <c r="AH327" s="8"/>
      <c r="AI327" s="8"/>
    </row>
    <row r="328" spans="25:35">
      <c r="Y328" s="307"/>
      <c r="AG328" s="8"/>
      <c r="AH328" s="8"/>
      <c r="AI328" s="8"/>
    </row>
    <row r="329" spans="25:35">
      <c r="Y329" s="307"/>
      <c r="AG329" s="8"/>
      <c r="AH329" s="8"/>
      <c r="AI329" s="8"/>
    </row>
    <row r="330" spans="25:35">
      <c r="Y330" s="307"/>
      <c r="AG330" s="8"/>
      <c r="AH330" s="8"/>
      <c r="AI330" s="8"/>
    </row>
    <row r="331" spans="25:35">
      <c r="Y331" s="307"/>
      <c r="AG331" s="8"/>
      <c r="AH331" s="8"/>
      <c r="AI331" s="8"/>
    </row>
    <row r="332" spans="25:35">
      <c r="Y332" s="307"/>
      <c r="AG332" s="8"/>
      <c r="AH332" s="8"/>
      <c r="AI332" s="8"/>
    </row>
    <row r="333" spans="25:35">
      <c r="Y333" s="307"/>
      <c r="AG333" s="8"/>
      <c r="AH333" s="8"/>
      <c r="AI333" s="8"/>
    </row>
    <row r="334" spans="25:35">
      <c r="Y334" s="307"/>
      <c r="AG334" s="8"/>
      <c r="AH334" s="8"/>
      <c r="AI334" s="8"/>
    </row>
    <row r="335" spans="25:35">
      <c r="Y335" s="307"/>
      <c r="AG335" s="8"/>
      <c r="AH335" s="8"/>
      <c r="AI335" s="8"/>
    </row>
    <row r="336" spans="25:35">
      <c r="Y336" s="307"/>
      <c r="AG336" s="8"/>
      <c r="AH336" s="8"/>
      <c r="AI336" s="8"/>
    </row>
    <row r="337" spans="25:35">
      <c r="Y337" s="307"/>
      <c r="AG337" s="8"/>
      <c r="AH337" s="8"/>
      <c r="AI337" s="8"/>
    </row>
    <row r="338" spans="25:35">
      <c r="Y338" s="307"/>
      <c r="AG338" s="8"/>
      <c r="AH338" s="8"/>
      <c r="AI338" s="8"/>
    </row>
    <row r="339" spans="25:35">
      <c r="Y339" s="307"/>
      <c r="AG339" s="8"/>
      <c r="AH339" s="8"/>
      <c r="AI339" s="8"/>
    </row>
    <row r="340" spans="25:35">
      <c r="Y340" s="307"/>
      <c r="AG340" s="8"/>
      <c r="AH340" s="8"/>
      <c r="AI340" s="8"/>
    </row>
    <row r="341" spans="25:35">
      <c r="Y341" s="307"/>
      <c r="AG341" s="8"/>
      <c r="AH341" s="8"/>
      <c r="AI341" s="8"/>
    </row>
    <row r="342" spans="25:35">
      <c r="Y342" s="307"/>
      <c r="AG342" s="8"/>
      <c r="AH342" s="8"/>
      <c r="AI342" s="8"/>
    </row>
    <row r="343" spans="25:35">
      <c r="Y343" s="307"/>
      <c r="AG343" s="8"/>
      <c r="AH343" s="8"/>
      <c r="AI343" s="8"/>
    </row>
    <row r="344" spans="25:35">
      <c r="Y344" s="307"/>
      <c r="AG344" s="8"/>
      <c r="AH344" s="8"/>
      <c r="AI344" s="8"/>
    </row>
    <row r="345" spans="25:35">
      <c r="Y345" s="307"/>
      <c r="AG345" s="8"/>
      <c r="AH345" s="8"/>
      <c r="AI345" s="8"/>
    </row>
    <row r="346" spans="25:35">
      <c r="Y346" s="307"/>
      <c r="AG346" s="8"/>
      <c r="AH346" s="8"/>
      <c r="AI346" s="8"/>
    </row>
    <row r="347" spans="25:35">
      <c r="Y347" s="307"/>
      <c r="AG347" s="8"/>
      <c r="AH347" s="8"/>
      <c r="AI347" s="8"/>
    </row>
    <row r="348" spans="25:35">
      <c r="Y348" s="307"/>
      <c r="AG348" s="8"/>
      <c r="AH348" s="8"/>
      <c r="AI348" s="8"/>
    </row>
    <row r="349" spans="25:35">
      <c r="Y349" s="307"/>
      <c r="AG349" s="8"/>
      <c r="AH349" s="8"/>
      <c r="AI349" s="8"/>
    </row>
    <row r="350" spans="25:35">
      <c r="Y350" s="307"/>
      <c r="AG350" s="8"/>
      <c r="AH350" s="8"/>
      <c r="AI350" s="8"/>
    </row>
    <row r="351" spans="25:35">
      <c r="Y351" s="307"/>
      <c r="AG351" s="8"/>
      <c r="AH351" s="8"/>
      <c r="AI351" s="8"/>
    </row>
    <row r="352" spans="25:35">
      <c r="Y352" s="307"/>
      <c r="AG352" s="8"/>
      <c r="AH352" s="8"/>
      <c r="AI352" s="8"/>
    </row>
    <row r="353" spans="25:35">
      <c r="Y353" s="307"/>
      <c r="AG353" s="8"/>
      <c r="AH353" s="8"/>
      <c r="AI353" s="8"/>
    </row>
    <row r="354" spans="25:35">
      <c r="Y354" s="307"/>
      <c r="AG354" s="8"/>
      <c r="AH354" s="8"/>
      <c r="AI354" s="8"/>
    </row>
    <row r="355" spans="25:35">
      <c r="Y355" s="307"/>
      <c r="AG355" s="8"/>
      <c r="AH355" s="8"/>
      <c r="AI355" s="8"/>
    </row>
    <row r="356" spans="25:35">
      <c r="Y356" s="307"/>
      <c r="AG356" s="8"/>
      <c r="AH356" s="8"/>
      <c r="AI356" s="8"/>
    </row>
    <row r="357" spans="25:35">
      <c r="Y357" s="307"/>
      <c r="AG357" s="8"/>
      <c r="AH357" s="8"/>
      <c r="AI357" s="8"/>
    </row>
    <row r="358" spans="25:35">
      <c r="Y358" s="307"/>
      <c r="AG358" s="8"/>
      <c r="AH358" s="8"/>
      <c r="AI358" s="8"/>
    </row>
    <row r="359" spans="25:35">
      <c r="Y359" s="307"/>
      <c r="AG359" s="8"/>
      <c r="AH359" s="8"/>
      <c r="AI359" s="8"/>
    </row>
    <row r="360" spans="25:35">
      <c r="Y360" s="307"/>
      <c r="AG360" s="8"/>
      <c r="AH360" s="8"/>
      <c r="AI360" s="8"/>
    </row>
    <row r="361" spans="25:35">
      <c r="Y361" s="307"/>
      <c r="AG361" s="8"/>
      <c r="AH361" s="8"/>
      <c r="AI361" s="8"/>
    </row>
    <row r="362" spans="25:35">
      <c r="Y362" s="307"/>
      <c r="AG362" s="8"/>
      <c r="AH362" s="8"/>
      <c r="AI362" s="8"/>
    </row>
    <row r="363" spans="25:35">
      <c r="Y363" s="307"/>
      <c r="AG363" s="8"/>
      <c r="AH363" s="8"/>
      <c r="AI363" s="8"/>
    </row>
    <row r="364" spans="25:35">
      <c r="AG364" s="8"/>
      <c r="AH364" s="8"/>
      <c r="AI364" s="8"/>
    </row>
    <row r="365" spans="25:35">
      <c r="Y365" s="307"/>
      <c r="AG365" s="8"/>
      <c r="AH365" s="8"/>
      <c r="AI365" s="8"/>
    </row>
    <row r="366" spans="25:35">
      <c r="Y366" s="307"/>
      <c r="AG366" s="8"/>
      <c r="AH366" s="8"/>
      <c r="AI366" s="8"/>
    </row>
    <row r="367" spans="25:35">
      <c r="Y367" s="307"/>
      <c r="AG367" s="8"/>
      <c r="AH367" s="8"/>
      <c r="AI367" s="8"/>
    </row>
    <row r="368" spans="25:35">
      <c r="Y368" s="307"/>
      <c r="AG368" s="8"/>
      <c r="AH368" s="8"/>
      <c r="AI368" s="8"/>
    </row>
    <row r="369" spans="25:35">
      <c r="Y369" s="307"/>
      <c r="AG369" s="8"/>
      <c r="AH369" s="8"/>
      <c r="AI369" s="8"/>
    </row>
    <row r="370" spans="25:35">
      <c r="Y370" s="307"/>
      <c r="AG370" s="8"/>
      <c r="AH370" s="8"/>
      <c r="AI370" s="8"/>
    </row>
    <row r="371" spans="25:35">
      <c r="Y371" s="307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07"/>
      <c r="AG374" s="8"/>
      <c r="AH374" s="8"/>
      <c r="AI374" s="8"/>
    </row>
    <row r="375" spans="25:35">
      <c r="Y375" s="307"/>
      <c r="AG375" s="8"/>
      <c r="AH375" s="8"/>
      <c r="AI375" s="8"/>
    </row>
    <row r="376" spans="25:35">
      <c r="Y376" s="307"/>
      <c r="AG376" s="8"/>
      <c r="AH376" s="8"/>
      <c r="AI376" s="8"/>
    </row>
    <row r="377" spans="25:35">
      <c r="Y377" s="307"/>
      <c r="AG377" s="8"/>
      <c r="AH377" s="8"/>
      <c r="AI377" s="8"/>
    </row>
    <row r="378" spans="25:35">
      <c r="Y378" s="307"/>
      <c r="AG378" s="8"/>
      <c r="AH378" s="8"/>
      <c r="AI378" s="8"/>
    </row>
  </sheetData>
  <mergeCells count="66">
    <mergeCell ref="K63:L63"/>
    <mergeCell ref="M63:O63"/>
    <mergeCell ref="I67:K67"/>
    <mergeCell ref="O67:U67"/>
    <mergeCell ref="A68:I68"/>
    <mergeCell ref="A69:K69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2022-09-16T20:56:41Z</dcterms:created>
  <dcterms:modified xsi:type="dcterms:W3CDTF">2022-09-16T20:56:47Z</dcterms:modified>
</cp:coreProperties>
</file>