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3092022\"/>
    </mc:Choice>
  </mc:AlternateContent>
  <xr:revisionPtr revIDLastSave="0" documentId="8_{13258569-64EE-4159-80D9-15F2CF56B965}" xr6:coauthVersionLast="36" xr6:coauthVersionMax="36" xr10:uidLastSave="{00000000-0000-0000-0000-000000000000}"/>
  <bookViews>
    <workbookView xWindow="0" yWindow="0" windowWidth="28800" windowHeight="11625" xr2:uid="{6FDBE8B1-CDB5-42C3-83A7-DAA3D96DF430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E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N88" i="1" s="1"/>
  <c r="AO86" i="1"/>
  <c r="AM86" i="1"/>
  <c r="AO85" i="1"/>
  <c r="AP88" i="1" s="1"/>
  <c r="AM85" i="1"/>
  <c r="AO84" i="1"/>
  <c r="AF42" i="1" s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N72" i="1" s="1"/>
  <c r="AO70" i="1"/>
  <c r="AM70" i="1"/>
  <c r="AO69" i="1"/>
  <c r="AP72" i="1" s="1"/>
  <c r="AD39" i="1" s="1"/>
  <c r="AM69" i="1"/>
  <c r="AO68" i="1"/>
  <c r="AP68" i="1" s="1"/>
  <c r="AD38" i="1" s="1"/>
  <c r="AM68" i="1"/>
  <c r="K68" i="1"/>
  <c r="AO67" i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O62" i="1"/>
  <c r="AM62" i="1"/>
  <c r="M62" i="1"/>
  <c r="AO61" i="1"/>
  <c r="AP65" i="1" s="1"/>
  <c r="AD37" i="1" s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F35" i="1" s="1"/>
  <c r="AM54" i="1"/>
  <c r="AO53" i="1"/>
  <c r="AP56" i="1" s="1"/>
  <c r="AD35" i="1" s="1"/>
  <c r="AM53" i="1"/>
  <c r="M53" i="1"/>
  <c r="AO52" i="1"/>
  <c r="AN52" i="1"/>
  <c r="AM52" i="1"/>
  <c r="AO51" i="1"/>
  <c r="AF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M48" i="1"/>
  <c r="AJ48" i="1"/>
  <c r="AE48" i="1"/>
  <c r="AC48" i="1"/>
  <c r="AB48" i="1"/>
  <c r="AA48" i="1"/>
  <c r="AV48" i="1" s="1"/>
  <c r="Z48" i="1"/>
  <c r="T48" i="1"/>
  <c r="U48" i="1" s="1"/>
  <c r="P48" i="1"/>
  <c r="G48" i="1"/>
  <c r="AO47" i="1"/>
  <c r="AM47" i="1"/>
  <c r="AJ47" i="1"/>
  <c r="AF47" i="1"/>
  <c r="AE47" i="1"/>
  <c r="AB47" i="1"/>
  <c r="AA47" i="1"/>
  <c r="AV47" i="1" s="1"/>
  <c r="Z47" i="1"/>
  <c r="AC47" i="1" s="1"/>
  <c r="U47" i="1"/>
  <c r="T47" i="1"/>
  <c r="P47" i="1"/>
  <c r="G47" i="1"/>
  <c r="AO46" i="1"/>
  <c r="AM46" i="1"/>
  <c r="AJ46" i="1"/>
  <c r="AB46" i="1"/>
  <c r="AA46" i="1"/>
  <c r="AV46" i="1" s="1"/>
  <c r="Z46" i="1"/>
  <c r="P46" i="1"/>
  <c r="T46" i="1" s="1"/>
  <c r="U46" i="1" s="1"/>
  <c r="G46" i="1"/>
  <c r="AO45" i="1"/>
  <c r="AE33" i="1" s="1"/>
  <c r="AM45" i="1"/>
  <c r="AN48" i="1" s="1"/>
  <c r="AJ45" i="1"/>
  <c r="AF45" i="1"/>
  <c r="AC45" i="1"/>
  <c r="AB45" i="1"/>
  <c r="AA45" i="1"/>
  <c r="AV45" i="1" s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Z44" i="1"/>
  <c r="P44" i="1"/>
  <c r="T44" i="1" s="1"/>
  <c r="U44" i="1" s="1"/>
  <c r="G44" i="1"/>
  <c r="AO43" i="1"/>
  <c r="AE32" i="1" s="1"/>
  <c r="AM43" i="1"/>
  <c r="AN44" i="1" s="1"/>
  <c r="AJ43" i="1"/>
  <c r="AF43" i="1"/>
  <c r="AE43" i="1"/>
  <c r="AD43" i="1"/>
  <c r="AC43" i="1"/>
  <c r="AB43" i="1"/>
  <c r="AA43" i="1"/>
  <c r="AV43" i="1" s="1"/>
  <c r="Z43" i="1"/>
  <c r="P43" i="1"/>
  <c r="T43" i="1" s="1"/>
  <c r="U43" i="1" s="1"/>
  <c r="G43" i="1"/>
  <c r="E43" i="1"/>
  <c r="C43" i="1"/>
  <c r="AO42" i="1"/>
  <c r="AM42" i="1"/>
  <c r="AJ42" i="1"/>
  <c r="AB42" i="1"/>
  <c r="AA42" i="1"/>
  <c r="AV42" i="1" s="1"/>
  <c r="Z42" i="1"/>
  <c r="P42" i="1"/>
  <c r="T42" i="1" s="1"/>
  <c r="U42" i="1" s="1"/>
  <c r="G42" i="1"/>
  <c r="F42" i="1"/>
  <c r="AO41" i="1"/>
  <c r="AP44" i="1" s="1"/>
  <c r="AD32" i="1" s="1"/>
  <c r="AM41" i="1"/>
  <c r="AJ41" i="1"/>
  <c r="AB41" i="1"/>
  <c r="AA41" i="1"/>
  <c r="AV41" i="1" s="1"/>
  <c r="Z41" i="1"/>
  <c r="P41" i="1"/>
  <c r="T41" i="1" s="1"/>
  <c r="U41" i="1" s="1"/>
  <c r="G41" i="1"/>
  <c r="AV40" i="1"/>
  <c r="AO40" i="1"/>
  <c r="AM40" i="1"/>
  <c r="AJ40" i="1"/>
  <c r="AF40" i="1"/>
  <c r="AE40" i="1"/>
  <c r="AB40" i="1"/>
  <c r="AA40" i="1"/>
  <c r="AC40" i="1" s="1"/>
  <c r="Z40" i="1"/>
  <c r="P40" i="1"/>
  <c r="T40" i="1" s="1"/>
  <c r="U40" i="1" s="1"/>
  <c r="G40" i="1"/>
  <c r="F40" i="1"/>
  <c r="AO39" i="1"/>
  <c r="AE31" i="1" s="1"/>
  <c r="AM39" i="1"/>
  <c r="AJ39" i="1"/>
  <c r="AF39" i="1"/>
  <c r="AE39" i="1"/>
  <c r="AB39" i="1"/>
  <c r="AA39" i="1"/>
  <c r="AV39" i="1" s="1"/>
  <c r="Z39" i="1"/>
  <c r="P39" i="1"/>
  <c r="T39" i="1" s="1"/>
  <c r="U39" i="1" s="1"/>
  <c r="G39" i="1"/>
  <c r="AV38" i="1"/>
  <c r="AO38" i="1"/>
  <c r="AP40" i="1" s="1"/>
  <c r="AD31" i="1" s="1"/>
  <c r="AM38" i="1"/>
  <c r="AJ38" i="1"/>
  <c r="AE38" i="1"/>
  <c r="AB38" i="1"/>
  <c r="AA38" i="1"/>
  <c r="Z38" i="1"/>
  <c r="AC38" i="1" s="1"/>
  <c r="T38" i="1"/>
  <c r="U38" i="1" s="1"/>
  <c r="P38" i="1"/>
  <c r="G38" i="1"/>
  <c r="F38" i="1"/>
  <c r="AV37" i="1"/>
  <c r="AO37" i="1"/>
  <c r="AM37" i="1"/>
  <c r="AN40" i="1" s="1"/>
  <c r="AJ37" i="1"/>
  <c r="AB37" i="1"/>
  <c r="AA37" i="1"/>
  <c r="Z37" i="1"/>
  <c r="T37" i="1"/>
  <c r="U37" i="1" s="1"/>
  <c r="P37" i="1"/>
  <c r="G37" i="1"/>
  <c r="AV36" i="1"/>
  <c r="AO36" i="1"/>
  <c r="AM36" i="1"/>
  <c r="AJ36" i="1"/>
  <c r="AF36" i="1"/>
  <c r="AE36" i="1"/>
  <c r="AB36" i="1"/>
  <c r="AA36" i="1"/>
  <c r="Z36" i="1"/>
  <c r="AC36" i="1" s="1"/>
  <c r="T36" i="1"/>
  <c r="U36" i="1" s="1"/>
  <c r="P36" i="1"/>
  <c r="G36" i="1"/>
  <c r="AV35" i="1"/>
  <c r="AO35" i="1"/>
  <c r="AM35" i="1"/>
  <c r="AJ35" i="1"/>
  <c r="AB35" i="1"/>
  <c r="AA35" i="1"/>
  <c r="Z35" i="1"/>
  <c r="T35" i="1"/>
  <c r="U35" i="1" s="1"/>
  <c r="P35" i="1"/>
  <c r="G35" i="1"/>
  <c r="AV34" i="1"/>
  <c r="AO34" i="1"/>
  <c r="AM34" i="1"/>
  <c r="AN36" i="1" s="1"/>
  <c r="AJ34" i="1"/>
  <c r="AE34" i="1"/>
  <c r="AC34" i="1"/>
  <c r="AB34" i="1"/>
  <c r="AA34" i="1"/>
  <c r="Z34" i="1"/>
  <c r="T34" i="1"/>
  <c r="U34" i="1" s="1"/>
  <c r="P34" i="1"/>
  <c r="G34" i="1"/>
  <c r="AO33" i="1"/>
  <c r="AP36" i="1" s="1"/>
  <c r="AD30" i="1" s="1"/>
  <c r="AM33" i="1"/>
  <c r="AJ33" i="1"/>
  <c r="AF33" i="1"/>
  <c r="AB33" i="1"/>
  <c r="AA33" i="1"/>
  <c r="AV33" i="1" s="1"/>
  <c r="Z33" i="1"/>
  <c r="AC33" i="1" s="1"/>
  <c r="U33" i="1"/>
  <c r="T33" i="1"/>
  <c r="P33" i="1"/>
  <c r="G33" i="1"/>
  <c r="E33" i="1"/>
  <c r="AO32" i="1"/>
  <c r="AM32" i="1"/>
  <c r="AJ32" i="1"/>
  <c r="AC32" i="1"/>
  <c r="AB32" i="1"/>
  <c r="AA32" i="1"/>
  <c r="AV32" i="1" s="1"/>
  <c r="Z32" i="1"/>
  <c r="T32" i="1"/>
  <c r="U32" i="1" s="1"/>
  <c r="P32" i="1"/>
  <c r="G32" i="1"/>
  <c r="AO31" i="1"/>
  <c r="AM31" i="1"/>
  <c r="AJ31" i="1"/>
  <c r="AF31" i="1"/>
  <c r="AB31" i="1"/>
  <c r="AA31" i="1"/>
  <c r="AV31" i="1" s="1"/>
  <c r="Z31" i="1"/>
  <c r="AC31" i="1" s="1"/>
  <c r="U31" i="1"/>
  <c r="T31" i="1"/>
  <c r="P31" i="1"/>
  <c r="G31" i="1"/>
  <c r="AO30" i="1"/>
  <c r="AM30" i="1"/>
  <c r="AJ30" i="1"/>
  <c r="AB30" i="1"/>
  <c r="AA30" i="1"/>
  <c r="Z30" i="1"/>
  <c r="P30" i="1"/>
  <c r="T30" i="1" s="1"/>
  <c r="U30" i="1" s="1"/>
  <c r="G30" i="1"/>
  <c r="AO29" i="1"/>
  <c r="AM29" i="1"/>
  <c r="AN32" i="1" s="1"/>
  <c r="AJ29" i="1"/>
  <c r="AC29" i="1"/>
  <c r="AB29" i="1"/>
  <c r="AA29" i="1"/>
  <c r="AV29" i="1" s="1"/>
  <c r="Z29" i="1"/>
  <c r="P29" i="1"/>
  <c r="T29" i="1" s="1"/>
  <c r="U29" i="1" s="1"/>
  <c r="G29" i="1"/>
  <c r="C29" i="1"/>
  <c r="AO28" i="1"/>
  <c r="AM28" i="1"/>
  <c r="AJ28" i="1"/>
  <c r="AB28" i="1"/>
  <c r="AA28" i="1"/>
  <c r="Z28" i="1"/>
  <c r="P28" i="1"/>
  <c r="T28" i="1" s="1"/>
  <c r="U28" i="1" s="1"/>
  <c r="G28" i="1"/>
  <c r="AO27" i="1"/>
  <c r="AM27" i="1"/>
  <c r="AN28" i="1" s="1"/>
  <c r="AJ27" i="1"/>
  <c r="AC27" i="1"/>
  <c r="AB27" i="1"/>
  <c r="AA27" i="1"/>
  <c r="AV27" i="1" s="1"/>
  <c r="Z27" i="1"/>
  <c r="P27" i="1"/>
  <c r="T27" i="1" s="1"/>
  <c r="U27" i="1" s="1"/>
  <c r="G27" i="1"/>
  <c r="F27" i="1"/>
  <c r="E27" i="1"/>
  <c r="C27" i="1"/>
  <c r="AO26" i="1"/>
  <c r="AM26" i="1"/>
  <c r="AJ26" i="1"/>
  <c r="AF26" i="1"/>
  <c r="AB26" i="1"/>
  <c r="AA26" i="1"/>
  <c r="AV26" i="1" s="1"/>
  <c r="Z26" i="1"/>
  <c r="P26" i="1"/>
  <c r="T26" i="1" s="1"/>
  <c r="U26" i="1" s="1"/>
  <c r="G26" i="1"/>
  <c r="F26" i="1"/>
  <c r="E26" i="1"/>
  <c r="AO25" i="1"/>
  <c r="AM25" i="1"/>
  <c r="AJ25" i="1"/>
  <c r="AJ50" i="1" s="1"/>
  <c r="AB25" i="1"/>
  <c r="AA25" i="1"/>
  <c r="AA50" i="1" s="1"/>
  <c r="C45" i="1" s="1"/>
  <c r="Z25" i="1"/>
  <c r="Z50" i="1" s="1"/>
  <c r="B34" i="1" s="1"/>
  <c r="P25" i="1"/>
  <c r="G25" i="1"/>
  <c r="G50" i="1" s="1"/>
  <c r="C25" i="1"/>
  <c r="AP24" i="1"/>
  <c r="AD27" i="1" s="1"/>
  <c r="AO24" i="1"/>
  <c r="AM24" i="1"/>
  <c r="AO23" i="1"/>
  <c r="AM23" i="1"/>
  <c r="AO22" i="1"/>
  <c r="AF27" i="1" s="1"/>
  <c r="AM22" i="1"/>
  <c r="AV21" i="1"/>
  <c r="AO21" i="1"/>
  <c r="AE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BP18" i="1"/>
  <c r="F41" i="1" s="1"/>
  <c r="BO18" i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BA18" i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BA17" i="1"/>
  <c r="AZ17" i="1"/>
  <c r="E25" i="1" s="1"/>
  <c r="AO17" i="1"/>
  <c r="AE26" i="1" s="1"/>
  <c r="AM17" i="1"/>
  <c r="AN20" i="1" s="1"/>
  <c r="AO16" i="1"/>
  <c r="AO109" i="1" s="1"/>
  <c r="AF48" i="1" s="1"/>
  <c r="AM16" i="1"/>
  <c r="AO15" i="1"/>
  <c r="AM15" i="1"/>
  <c r="AO14" i="1"/>
  <c r="AM14" i="1"/>
  <c r="AE14" i="1"/>
  <c r="AB14" i="1"/>
  <c r="H14" i="1"/>
  <c r="T3" i="1" s="1"/>
  <c r="AO13" i="1"/>
  <c r="AM13" i="1"/>
  <c r="AE13" i="1"/>
  <c r="AE12" i="1"/>
  <c r="AB12" i="1"/>
  <c r="AB11" i="1"/>
  <c r="C38" i="1" s="1"/>
  <c r="AB10" i="1"/>
  <c r="AF30" i="1" l="1"/>
  <c r="AE30" i="1"/>
  <c r="C39" i="1"/>
  <c r="C41" i="1"/>
  <c r="AV44" i="1"/>
  <c r="AC44" i="1"/>
  <c r="AN16" i="1"/>
  <c r="AN109" i="1" s="1"/>
  <c r="AM109" i="1"/>
  <c r="E50" i="1"/>
  <c r="AB50" i="1"/>
  <c r="D25" i="1"/>
  <c r="AV30" i="1"/>
  <c r="AC30" i="1"/>
  <c r="D42" i="1"/>
  <c r="D40" i="1"/>
  <c r="B32" i="1"/>
  <c r="T25" i="1"/>
  <c r="P50" i="1"/>
  <c r="F50" i="1"/>
  <c r="AV28" i="1"/>
  <c r="AC28" i="1"/>
  <c r="AP32" i="1"/>
  <c r="AD29" i="1" s="1"/>
  <c r="AF29" i="1"/>
  <c r="AE29" i="1"/>
  <c r="AC35" i="1"/>
  <c r="B35" i="1"/>
  <c r="AC37" i="1"/>
  <c r="B37" i="1"/>
  <c r="AC39" i="1"/>
  <c r="D35" i="1"/>
  <c r="AE25" i="1"/>
  <c r="AM111" i="1"/>
  <c r="Z56" i="1" s="1"/>
  <c r="AP28" i="1"/>
  <c r="AD28" i="1" s="1"/>
  <c r="AF28" i="1"/>
  <c r="AE28" i="1"/>
  <c r="D26" i="1"/>
  <c r="AC41" i="1"/>
  <c r="D45" i="1"/>
  <c r="D62" i="1"/>
  <c r="D37" i="1"/>
  <c r="D39" i="1"/>
  <c r="B45" i="1"/>
  <c r="H45" i="1" s="1"/>
  <c r="B43" i="1"/>
  <c r="B29" i="1"/>
  <c r="B27" i="1"/>
  <c r="B44" i="1"/>
  <c r="B46" i="1"/>
  <c r="B30" i="1"/>
  <c r="B42" i="1"/>
  <c r="B40" i="1"/>
  <c r="H40" i="1" s="1"/>
  <c r="B26" i="1"/>
  <c r="B28" i="1"/>
  <c r="B39" i="1"/>
  <c r="H39" i="1" s="1"/>
  <c r="B25" i="1"/>
  <c r="B48" i="1"/>
  <c r="D41" i="1"/>
  <c r="AP16" i="1"/>
  <c r="AC25" i="1"/>
  <c r="C32" i="1"/>
  <c r="C34" i="1"/>
  <c r="AF38" i="1"/>
  <c r="B41" i="1"/>
  <c r="C48" i="1"/>
  <c r="C30" i="1"/>
  <c r="AF32" i="1"/>
  <c r="AE41" i="1"/>
  <c r="C44" i="1"/>
  <c r="C46" i="1"/>
  <c r="AP48" i="1"/>
  <c r="AD33" i="1" s="1"/>
  <c r="AC46" i="1"/>
  <c r="AV25" i="1"/>
  <c r="D1" i="1"/>
  <c r="AF25" i="1"/>
  <c r="AC26" i="1"/>
  <c r="C35" i="1"/>
  <c r="C37" i="1"/>
  <c r="AC42" i="1"/>
  <c r="AE46" i="1"/>
  <c r="AM110" i="1"/>
  <c r="Z55" i="1" s="1"/>
  <c r="C28" i="1"/>
  <c r="AP20" i="1"/>
  <c r="AD26" i="1" s="1"/>
  <c r="C26" i="1"/>
  <c r="C50" i="1" s="1"/>
  <c r="M59" i="1" s="1"/>
  <c r="U59" i="1" s="1"/>
  <c r="B31" i="1"/>
  <c r="B33" i="1"/>
  <c r="AE35" i="1"/>
  <c r="AG35" i="1" s="1"/>
  <c r="AH35" i="1" s="1"/>
  <c r="AE37" i="1"/>
  <c r="C40" i="1"/>
  <c r="C42" i="1"/>
  <c r="B47" i="1"/>
  <c r="C31" i="1"/>
  <c r="C33" i="1"/>
  <c r="B36" i="1"/>
  <c r="B38" i="1"/>
  <c r="AE42" i="1"/>
  <c r="C47" i="1"/>
  <c r="C36" i="1"/>
  <c r="B50" i="1" l="1"/>
  <c r="M57" i="1" s="1"/>
  <c r="U57" i="1" s="1"/>
  <c r="H25" i="1"/>
  <c r="AG32" i="1"/>
  <c r="AH32" i="1" s="1"/>
  <c r="AI32" i="1" s="1"/>
  <c r="J32" i="1" s="1"/>
  <c r="AG47" i="1"/>
  <c r="AH47" i="1" s="1"/>
  <c r="H33" i="1"/>
  <c r="AG43" i="1"/>
  <c r="AH43" i="1" s="1"/>
  <c r="AG26" i="1"/>
  <c r="AH26" i="1" s="1"/>
  <c r="AG40" i="1"/>
  <c r="AH40" i="1" s="1"/>
  <c r="AG34" i="1"/>
  <c r="AH34" i="1" s="1"/>
  <c r="AG36" i="1"/>
  <c r="AH36" i="1" s="1"/>
  <c r="H29" i="1"/>
  <c r="AG41" i="1"/>
  <c r="AH41" i="1" s="1"/>
  <c r="AC50" i="1"/>
  <c r="H26" i="1"/>
  <c r="H43" i="1"/>
  <c r="AG44" i="1"/>
  <c r="AH44" i="1" s="1"/>
  <c r="AP111" i="1"/>
  <c r="AP110" i="1"/>
  <c r="AP109" i="1"/>
  <c r="AD25" i="1"/>
  <c r="AD50" i="1" s="1"/>
  <c r="AG28" i="1"/>
  <c r="AH28" i="1" s="1"/>
  <c r="AG38" i="1"/>
  <c r="AH38" i="1" s="1"/>
  <c r="H42" i="1"/>
  <c r="U25" i="1"/>
  <c r="U50" i="1" s="1"/>
  <c r="T50" i="1"/>
  <c r="AG27" i="1"/>
  <c r="AH27" i="1" s="1"/>
  <c r="AG45" i="1"/>
  <c r="AH45" i="1" s="1"/>
  <c r="AG48" i="1"/>
  <c r="AH48" i="1" s="1"/>
  <c r="H37" i="1"/>
  <c r="AG42" i="1"/>
  <c r="AH42" i="1" s="1"/>
  <c r="AG37" i="1"/>
  <c r="AH37" i="1" s="1"/>
  <c r="AG46" i="1"/>
  <c r="AH46" i="1" s="1"/>
  <c r="H41" i="1"/>
  <c r="H35" i="1"/>
  <c r="H32" i="1"/>
  <c r="D47" i="1"/>
  <c r="H47" i="1" s="1"/>
  <c r="D33" i="1"/>
  <c r="D31" i="1"/>
  <c r="D32" i="1"/>
  <c r="D48" i="1"/>
  <c r="H48" i="1" s="1"/>
  <c r="D34" i="1"/>
  <c r="H34" i="1" s="1"/>
  <c r="D46" i="1"/>
  <c r="H46" i="1" s="1"/>
  <c r="D44" i="1"/>
  <c r="H44" i="1" s="1"/>
  <c r="D30" i="1"/>
  <c r="H30" i="1" s="1"/>
  <c r="D28" i="1"/>
  <c r="D43" i="1"/>
  <c r="D29" i="1"/>
  <c r="D27" i="1"/>
  <c r="H27" i="1" s="1"/>
  <c r="D38" i="1"/>
  <c r="H38" i="1" s="1"/>
  <c r="D36" i="1"/>
  <c r="H36" i="1" s="1"/>
  <c r="AG39" i="1"/>
  <c r="AH39" i="1" s="1"/>
  <c r="AG31" i="1"/>
  <c r="AH31" i="1" s="1"/>
  <c r="AG30" i="1"/>
  <c r="AH30" i="1" s="1"/>
  <c r="H31" i="1"/>
  <c r="H28" i="1"/>
  <c r="AG29" i="1"/>
  <c r="AH29" i="1" s="1"/>
  <c r="AI29" i="1" s="1"/>
  <c r="J29" i="1" s="1"/>
  <c r="AG33" i="1"/>
  <c r="AH33" i="1" s="1"/>
  <c r="H50" i="1" l="1"/>
  <c r="D50" i="1"/>
  <c r="M58" i="1" s="1"/>
  <c r="U58" i="1" s="1"/>
  <c r="I32" i="1"/>
  <c r="V32" i="1"/>
  <c r="I29" i="1"/>
  <c r="V29" i="1"/>
  <c r="AG25" i="1"/>
  <c r="AH25" i="1" l="1"/>
  <c r="AG50" i="1"/>
  <c r="AH50" i="1" l="1"/>
  <c r="AI25" i="1" s="1"/>
  <c r="J25" i="1" l="1"/>
  <c r="AI35" i="1"/>
  <c r="J35" i="1" s="1"/>
  <c r="AI31" i="1"/>
  <c r="J31" i="1" s="1"/>
  <c r="AI36" i="1"/>
  <c r="J36" i="1" s="1"/>
  <c r="AI28" i="1"/>
  <c r="J28" i="1" s="1"/>
  <c r="AI48" i="1"/>
  <c r="J48" i="1" s="1"/>
  <c r="AI45" i="1"/>
  <c r="J45" i="1" s="1"/>
  <c r="AI30" i="1"/>
  <c r="J30" i="1" s="1"/>
  <c r="AI44" i="1"/>
  <c r="J44" i="1" s="1"/>
  <c r="AI37" i="1"/>
  <c r="J37" i="1" s="1"/>
  <c r="AI40" i="1"/>
  <c r="J40" i="1" s="1"/>
  <c r="AI27" i="1"/>
  <c r="J27" i="1" s="1"/>
  <c r="AI34" i="1"/>
  <c r="J34" i="1" s="1"/>
  <c r="AI41" i="1"/>
  <c r="J41" i="1" s="1"/>
  <c r="AI42" i="1"/>
  <c r="J42" i="1" s="1"/>
  <c r="AI26" i="1"/>
  <c r="J26" i="1" s="1"/>
  <c r="AI39" i="1"/>
  <c r="J39" i="1" s="1"/>
  <c r="AI47" i="1"/>
  <c r="J47" i="1" s="1"/>
  <c r="AI43" i="1"/>
  <c r="J43" i="1" s="1"/>
  <c r="AI38" i="1"/>
  <c r="J38" i="1" s="1"/>
  <c r="AI46" i="1"/>
  <c r="J46" i="1" s="1"/>
  <c r="AI33" i="1"/>
  <c r="J33" i="1" s="1"/>
  <c r="I47" i="1" l="1"/>
  <c r="V47" i="1"/>
  <c r="V35" i="1"/>
  <c r="I35" i="1"/>
  <c r="I42" i="1"/>
  <c r="V42" i="1"/>
  <c r="I45" i="1"/>
  <c r="V45" i="1"/>
  <c r="I33" i="1"/>
  <c r="V33" i="1"/>
  <c r="I48" i="1"/>
  <c r="V48" i="1"/>
  <c r="I34" i="1"/>
  <c r="V34" i="1"/>
  <c r="V28" i="1"/>
  <c r="I28" i="1"/>
  <c r="V38" i="1"/>
  <c r="I38" i="1"/>
  <c r="I27" i="1"/>
  <c r="V27" i="1"/>
  <c r="V36" i="1"/>
  <c r="I36" i="1"/>
  <c r="V41" i="1"/>
  <c r="I41" i="1"/>
  <c r="V46" i="1"/>
  <c r="I46" i="1"/>
  <c r="I43" i="1"/>
  <c r="V43" i="1"/>
  <c r="I40" i="1"/>
  <c r="V40" i="1"/>
  <c r="I31" i="1"/>
  <c r="V31" i="1"/>
  <c r="V37" i="1"/>
  <c r="I37" i="1"/>
  <c r="V39" i="1"/>
  <c r="I39" i="1"/>
  <c r="V44" i="1"/>
  <c r="I44" i="1"/>
  <c r="J50" i="1"/>
  <c r="V25" i="1"/>
  <c r="M54" i="1"/>
  <c r="I25" i="1"/>
  <c r="I26" i="1"/>
  <c r="V26" i="1"/>
  <c r="V30" i="1"/>
  <c r="I30" i="1"/>
  <c r="AI50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353B7050-A9C4-4E82-85D9-D600D89EF53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5320C4DC-94CC-47C3-8441-60147D53AA4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B838C70B-860F-4450-8E31-0C1F88F47E9E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1B159960-B04D-43E3-9118-3ED675F77F52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3766CA7B-E4EE-42CC-8B89-9CA6A9E573D7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<sst xmlns="http://schemas.openxmlformats.org/spreadsheetml/2006/main" count="243" uniqueCount="212">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</sst>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3C23DE00-8B62-4599-8550-ECB84E5F6EF8}"/>
    <cellStyle name="Normal 2 2 3" xfId="1" xr:uid="{FA1E51A3-8497-496B-8CD8-EFE15612EC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D80BCC51-08C5-423A-BCDD-F2FB99AB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>
        <row r="33">
          <cell r="N33">
            <v>228.81414999999998</v>
          </cell>
        </row>
      </sheetData>
      <sheetData sheetId="2"/>
      <sheetData sheetId="3"/>
      <sheetData sheetId="4"/>
      <sheetData sheetId="5"/>
      <sheetData sheetId="6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20.266666666666666</v>
          </cell>
        </row>
        <row r="39">
          <cell r="C39">
            <v>0.6333333333333333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7">
        <row r="5">
          <cell r="C5">
            <v>49.95</v>
          </cell>
          <cell r="E5">
            <v>1224</v>
          </cell>
        </row>
        <row r="6">
          <cell r="C6">
            <v>49.91</v>
          </cell>
          <cell r="E6">
            <v>1216</v>
          </cell>
        </row>
        <row r="7">
          <cell r="C7">
            <v>49.92</v>
          </cell>
          <cell r="E7">
            <v>1206</v>
          </cell>
        </row>
        <row r="8">
          <cell r="C8">
            <v>49.99</v>
          </cell>
          <cell r="E8">
            <v>1189</v>
          </cell>
        </row>
        <row r="9">
          <cell r="C9">
            <v>50</v>
          </cell>
          <cell r="E9">
            <v>1185</v>
          </cell>
        </row>
        <row r="10">
          <cell r="C10">
            <v>50.01</v>
          </cell>
          <cell r="E10">
            <v>1193</v>
          </cell>
        </row>
        <row r="11">
          <cell r="C11">
            <v>50</v>
          </cell>
          <cell r="E11">
            <v>1188</v>
          </cell>
        </row>
        <row r="12">
          <cell r="C12">
            <v>50.01</v>
          </cell>
          <cell r="E12">
            <v>1177</v>
          </cell>
        </row>
        <row r="13">
          <cell r="C13">
            <v>50.02</v>
          </cell>
          <cell r="E13">
            <v>1186</v>
          </cell>
        </row>
        <row r="14">
          <cell r="C14">
            <v>50</v>
          </cell>
          <cell r="E14">
            <v>1192</v>
          </cell>
        </row>
        <row r="15">
          <cell r="C15">
            <v>50.01</v>
          </cell>
          <cell r="E15">
            <v>1187</v>
          </cell>
        </row>
        <row r="16">
          <cell r="C16">
            <v>50.03</v>
          </cell>
          <cell r="E16">
            <v>1191</v>
          </cell>
        </row>
        <row r="17">
          <cell r="C17">
            <v>50.04</v>
          </cell>
          <cell r="E17">
            <v>1179</v>
          </cell>
        </row>
        <row r="18">
          <cell r="C18">
            <v>50.04</v>
          </cell>
          <cell r="E18">
            <v>1180</v>
          </cell>
        </row>
        <row r="19">
          <cell r="C19">
            <v>50.03</v>
          </cell>
          <cell r="E19">
            <v>1157</v>
          </cell>
        </row>
        <row r="20">
          <cell r="C20">
            <v>50.05</v>
          </cell>
          <cell r="E20">
            <v>1159</v>
          </cell>
        </row>
        <row r="21">
          <cell r="C21">
            <v>50</v>
          </cell>
          <cell r="E21">
            <v>1152</v>
          </cell>
        </row>
        <row r="22">
          <cell r="C22">
            <v>50</v>
          </cell>
          <cell r="E22">
            <v>1163</v>
          </cell>
        </row>
        <row r="23">
          <cell r="C23">
            <v>49.98</v>
          </cell>
          <cell r="E23">
            <v>1184</v>
          </cell>
        </row>
        <row r="24">
          <cell r="C24">
            <v>50</v>
          </cell>
          <cell r="E24">
            <v>1198</v>
          </cell>
        </row>
        <row r="25">
          <cell r="C25">
            <v>49.95</v>
          </cell>
          <cell r="E25">
            <v>1215</v>
          </cell>
        </row>
        <row r="26">
          <cell r="C26">
            <v>49.94</v>
          </cell>
          <cell r="E26">
            <v>1232</v>
          </cell>
        </row>
        <row r="27">
          <cell r="C27">
            <v>49.99</v>
          </cell>
          <cell r="E27">
            <v>1271</v>
          </cell>
        </row>
        <row r="28">
          <cell r="C28">
            <v>50</v>
          </cell>
          <cell r="E28">
            <v>1325</v>
          </cell>
        </row>
        <row r="29">
          <cell r="C29">
            <v>49.97</v>
          </cell>
          <cell r="E29">
            <v>1401</v>
          </cell>
        </row>
        <row r="30">
          <cell r="C30">
            <v>49.96</v>
          </cell>
          <cell r="E30">
            <v>1463</v>
          </cell>
        </row>
        <row r="31">
          <cell r="C31">
            <v>50.01</v>
          </cell>
          <cell r="E31">
            <v>1512</v>
          </cell>
        </row>
        <row r="32">
          <cell r="C32">
            <v>50.03</v>
          </cell>
          <cell r="E32">
            <v>1551</v>
          </cell>
        </row>
        <row r="33">
          <cell r="C33">
            <v>50.01</v>
          </cell>
          <cell r="E33">
            <v>1584</v>
          </cell>
        </row>
        <row r="34">
          <cell r="C34">
            <v>50.04</v>
          </cell>
          <cell r="E34">
            <v>1592</v>
          </cell>
        </row>
        <row r="35">
          <cell r="C35">
            <v>50.03</v>
          </cell>
          <cell r="E35">
            <v>1570</v>
          </cell>
        </row>
        <row r="36">
          <cell r="C36">
            <v>50.03</v>
          </cell>
          <cell r="E36">
            <v>1579</v>
          </cell>
        </row>
        <row r="37">
          <cell r="C37">
            <v>50.04</v>
          </cell>
          <cell r="E37">
            <v>1573</v>
          </cell>
        </row>
        <row r="38">
          <cell r="C38">
            <v>50.04</v>
          </cell>
          <cell r="E38">
            <v>1561</v>
          </cell>
        </row>
        <row r="39">
          <cell r="C39">
            <v>50.02</v>
          </cell>
          <cell r="E39">
            <v>1571</v>
          </cell>
        </row>
        <row r="40">
          <cell r="C40">
            <v>50.05</v>
          </cell>
          <cell r="E40">
            <v>1580</v>
          </cell>
        </row>
        <row r="41">
          <cell r="C41">
            <v>50.01</v>
          </cell>
          <cell r="E41">
            <v>1591</v>
          </cell>
        </row>
        <row r="42">
          <cell r="C42">
            <v>49.99</v>
          </cell>
          <cell r="E42">
            <v>1587</v>
          </cell>
        </row>
        <row r="43">
          <cell r="C43">
            <v>49.97</v>
          </cell>
          <cell r="E43">
            <v>1586</v>
          </cell>
        </row>
        <row r="44">
          <cell r="C44">
            <v>49.99</v>
          </cell>
          <cell r="E44">
            <v>1584</v>
          </cell>
        </row>
        <row r="45">
          <cell r="C45">
            <v>49.98</v>
          </cell>
          <cell r="E45">
            <v>1568</v>
          </cell>
        </row>
        <row r="46">
          <cell r="C46">
            <v>49.99</v>
          </cell>
          <cell r="E46">
            <v>1573</v>
          </cell>
        </row>
        <row r="47">
          <cell r="C47">
            <v>49.93</v>
          </cell>
          <cell r="E47">
            <v>1587</v>
          </cell>
        </row>
        <row r="48">
          <cell r="C48">
            <v>49.91</v>
          </cell>
          <cell r="E48">
            <v>1556</v>
          </cell>
        </row>
        <row r="49">
          <cell r="C49">
            <v>49.94</v>
          </cell>
          <cell r="E49">
            <v>1532</v>
          </cell>
        </row>
        <row r="50">
          <cell r="C50">
            <v>49.95</v>
          </cell>
          <cell r="E50">
            <v>1502</v>
          </cell>
        </row>
        <row r="51">
          <cell r="C51">
            <v>50.01</v>
          </cell>
          <cell r="E51">
            <v>1463</v>
          </cell>
        </row>
        <row r="52">
          <cell r="C52">
            <v>49.99</v>
          </cell>
          <cell r="E52">
            <v>1452</v>
          </cell>
        </row>
        <row r="53">
          <cell r="C53">
            <v>49.98</v>
          </cell>
          <cell r="E53">
            <v>1460</v>
          </cell>
        </row>
        <row r="54">
          <cell r="C54">
            <v>49.95</v>
          </cell>
          <cell r="E54">
            <v>1476</v>
          </cell>
        </row>
        <row r="55">
          <cell r="C55">
            <v>49.96</v>
          </cell>
          <cell r="E55">
            <v>1451</v>
          </cell>
        </row>
        <row r="56">
          <cell r="C56">
            <v>49.89</v>
          </cell>
          <cell r="E56">
            <v>1442</v>
          </cell>
        </row>
        <row r="57">
          <cell r="C57">
            <v>49.96</v>
          </cell>
          <cell r="E57">
            <v>1399</v>
          </cell>
        </row>
        <row r="58">
          <cell r="E58">
            <v>1390</v>
          </cell>
        </row>
        <row r="59">
          <cell r="C59">
            <v>49.99</v>
          </cell>
          <cell r="E59">
            <v>1384</v>
          </cell>
        </row>
        <row r="60">
          <cell r="C60">
            <v>50.01</v>
          </cell>
          <cell r="E60">
            <v>1367</v>
          </cell>
        </row>
        <row r="61">
          <cell r="C61">
            <v>49.98</v>
          </cell>
          <cell r="E61">
            <v>1386</v>
          </cell>
        </row>
        <row r="62">
          <cell r="C62">
            <v>50.01</v>
          </cell>
          <cell r="E62">
            <v>1383</v>
          </cell>
        </row>
        <row r="63">
          <cell r="C63">
            <v>49.93</v>
          </cell>
          <cell r="E63">
            <v>1405</v>
          </cell>
        </row>
        <row r="64">
          <cell r="C64">
            <v>49.99</v>
          </cell>
          <cell r="E64">
            <v>1397</v>
          </cell>
        </row>
        <row r="65">
          <cell r="C65">
            <v>50.01</v>
          </cell>
          <cell r="E65">
            <v>1382</v>
          </cell>
        </row>
        <row r="66">
          <cell r="C66">
            <v>50</v>
          </cell>
          <cell r="E66">
            <v>1382</v>
          </cell>
        </row>
        <row r="67">
          <cell r="C67">
            <v>50.02</v>
          </cell>
          <cell r="E67">
            <v>1374</v>
          </cell>
        </row>
        <row r="68">
          <cell r="C68">
            <v>50</v>
          </cell>
          <cell r="E68">
            <v>1405</v>
          </cell>
        </row>
        <row r="69">
          <cell r="C69">
            <v>50.06</v>
          </cell>
          <cell r="E69">
            <v>1420</v>
          </cell>
        </row>
        <row r="70">
          <cell r="C70">
            <v>50.02</v>
          </cell>
          <cell r="E70">
            <v>1422</v>
          </cell>
        </row>
        <row r="71">
          <cell r="C71">
            <v>49.98</v>
          </cell>
          <cell r="E71">
            <v>1405</v>
          </cell>
        </row>
        <row r="72">
          <cell r="C72">
            <v>49.99</v>
          </cell>
          <cell r="E72">
            <v>1407</v>
          </cell>
        </row>
        <row r="73">
          <cell r="C73">
            <v>50.02</v>
          </cell>
          <cell r="E73">
            <v>1400</v>
          </cell>
        </row>
        <row r="74">
          <cell r="C74">
            <v>50.02</v>
          </cell>
          <cell r="E74">
            <v>1406</v>
          </cell>
        </row>
        <row r="75">
          <cell r="C75">
            <v>50.03</v>
          </cell>
          <cell r="E75">
            <v>1396</v>
          </cell>
        </row>
        <row r="76">
          <cell r="C76">
            <v>50.03</v>
          </cell>
          <cell r="E76">
            <v>1384</v>
          </cell>
        </row>
        <row r="77">
          <cell r="C77">
            <v>50.07</v>
          </cell>
          <cell r="E77">
            <v>1379</v>
          </cell>
        </row>
        <row r="78">
          <cell r="C78">
            <v>50.4</v>
          </cell>
          <cell r="E78">
            <v>1371</v>
          </cell>
        </row>
        <row r="79">
          <cell r="C79">
            <v>50.03</v>
          </cell>
          <cell r="E79">
            <v>1370</v>
          </cell>
        </row>
        <row r="80">
          <cell r="C80">
            <v>50.01</v>
          </cell>
          <cell r="E80">
            <v>1391</v>
          </cell>
        </row>
        <row r="81">
          <cell r="C81">
            <v>49.93</v>
          </cell>
          <cell r="E81">
            <v>1426</v>
          </cell>
        </row>
        <row r="82">
          <cell r="C82">
            <v>50.01</v>
          </cell>
          <cell r="E82">
            <v>1459</v>
          </cell>
        </row>
        <row r="83">
          <cell r="C83">
            <v>50</v>
          </cell>
          <cell r="E83">
            <v>1458</v>
          </cell>
        </row>
        <row r="84">
          <cell r="C84">
            <v>50.01</v>
          </cell>
          <cell r="E84">
            <v>1440</v>
          </cell>
        </row>
        <row r="85">
          <cell r="C85">
            <v>50.02</v>
          </cell>
          <cell r="E85">
            <v>1410</v>
          </cell>
        </row>
        <row r="86">
          <cell r="C86">
            <v>50.01</v>
          </cell>
          <cell r="E86">
            <v>1407</v>
          </cell>
        </row>
        <row r="87">
          <cell r="C87">
            <v>50.02</v>
          </cell>
          <cell r="E87">
            <v>1382</v>
          </cell>
        </row>
        <row r="88">
          <cell r="C88">
            <v>50.03</v>
          </cell>
          <cell r="E88">
            <v>1355</v>
          </cell>
        </row>
        <row r="89">
          <cell r="C89">
            <v>50.01</v>
          </cell>
          <cell r="E89">
            <v>1335</v>
          </cell>
        </row>
        <row r="90">
          <cell r="C90">
            <v>50.02</v>
          </cell>
          <cell r="E90">
            <v>1321</v>
          </cell>
        </row>
        <row r="91">
          <cell r="C91">
            <v>50.02</v>
          </cell>
          <cell r="E91">
            <v>1301</v>
          </cell>
        </row>
        <row r="92">
          <cell r="C92">
            <v>50.03</v>
          </cell>
          <cell r="E92">
            <v>1281</v>
          </cell>
        </row>
        <row r="93">
          <cell r="C93">
            <v>50.04</v>
          </cell>
          <cell r="E93">
            <v>1271</v>
          </cell>
        </row>
        <row r="94">
          <cell r="C94">
            <v>50.04</v>
          </cell>
          <cell r="E94">
            <v>1253</v>
          </cell>
        </row>
        <row r="95">
          <cell r="C95">
            <v>50.01</v>
          </cell>
          <cell r="E95">
            <v>1241</v>
          </cell>
        </row>
        <row r="96">
          <cell r="C96">
            <v>50.01</v>
          </cell>
          <cell r="E96">
            <v>1234</v>
          </cell>
        </row>
        <row r="97">
          <cell r="C97">
            <v>50.01</v>
          </cell>
          <cell r="E97">
            <v>1213</v>
          </cell>
        </row>
        <row r="98">
          <cell r="C98">
            <v>50.03</v>
          </cell>
          <cell r="E98">
            <v>1206</v>
          </cell>
        </row>
        <row r="99">
          <cell r="C99">
            <v>50.03</v>
          </cell>
          <cell r="E99">
            <v>1192</v>
          </cell>
        </row>
        <row r="100">
          <cell r="C100">
            <v>50.06</v>
          </cell>
          <cell r="E100">
            <v>1187</v>
          </cell>
        </row>
        <row r="101">
          <cell r="C101">
            <v>50.003645833333344</v>
          </cell>
        </row>
      </sheetData>
      <sheetData sheetId="8">
        <row r="34">
          <cell r="I34">
            <v>79.010000000000005</v>
          </cell>
        </row>
        <row r="36">
          <cell r="I36">
            <v>19.260000000000002</v>
          </cell>
        </row>
        <row r="70">
          <cell r="I70">
            <v>328.6825</v>
          </cell>
        </row>
      </sheetData>
      <sheetData sheetId="9"/>
      <sheetData sheetId="10"/>
      <sheetData sheetId="11"/>
      <sheetData sheetId="12"/>
      <sheetData sheetId="13">
        <row r="13">
          <cell r="AJ13">
            <v>892.82919394559451</v>
          </cell>
          <cell r="BA13">
            <v>1073.6271204203269</v>
          </cell>
          <cell r="BF13">
            <v>22881.414999999997</v>
          </cell>
          <cell r="BH13">
            <v>22845.250999999997</v>
          </cell>
        </row>
        <row r="14">
          <cell r="AJ14">
            <v>383.31046942771462</v>
          </cell>
          <cell r="BA14">
            <v>438.5331641757752</v>
          </cell>
          <cell r="BF14">
            <v>10081.765000000001</v>
          </cell>
          <cell r="BH14">
            <v>10050.855000000001</v>
          </cell>
        </row>
        <row r="16">
          <cell r="AJ16">
            <v>509.51872451787989</v>
          </cell>
          <cell r="BA16">
            <v>635.0939562445518</v>
          </cell>
          <cell r="BF16">
            <v>12799.649999999996</v>
          </cell>
          <cell r="BH16">
            <v>12794.395999999995</v>
          </cell>
        </row>
        <row r="20">
          <cell r="D20">
            <v>95</v>
          </cell>
          <cell r="E20">
            <v>95</v>
          </cell>
          <cell r="F20">
            <v>95</v>
          </cell>
          <cell r="G20">
            <v>89</v>
          </cell>
          <cell r="H20">
            <v>87</v>
          </cell>
          <cell r="I20">
            <v>87</v>
          </cell>
          <cell r="J20">
            <v>87</v>
          </cell>
          <cell r="K20">
            <v>85.75</v>
          </cell>
          <cell r="L20">
            <v>46</v>
          </cell>
          <cell r="M20">
            <v>46</v>
          </cell>
          <cell r="N20">
            <v>46</v>
          </cell>
          <cell r="O20">
            <v>46</v>
          </cell>
          <cell r="P20">
            <v>46</v>
          </cell>
          <cell r="Q20">
            <v>46</v>
          </cell>
          <cell r="R20">
            <v>69.75</v>
          </cell>
          <cell r="S20">
            <v>95</v>
          </cell>
          <cell r="T20">
            <v>95</v>
          </cell>
          <cell r="U20">
            <v>95</v>
          </cell>
          <cell r="V20">
            <v>95</v>
          </cell>
          <cell r="W20">
            <v>95</v>
          </cell>
          <cell r="X20">
            <v>95</v>
          </cell>
          <cell r="Y20">
            <v>95</v>
          </cell>
          <cell r="Z20">
            <v>95</v>
          </cell>
          <cell r="AA20">
            <v>95</v>
          </cell>
          <cell r="AC20">
            <v>95</v>
          </cell>
        </row>
        <row r="21">
          <cell r="D21">
            <v>101</v>
          </cell>
          <cell r="E21">
            <v>101</v>
          </cell>
          <cell r="F21">
            <v>101</v>
          </cell>
          <cell r="G21">
            <v>101</v>
          </cell>
          <cell r="H21">
            <v>60</v>
          </cell>
          <cell r="I21">
            <v>60</v>
          </cell>
          <cell r="J21">
            <v>60</v>
          </cell>
          <cell r="K21">
            <v>60</v>
          </cell>
          <cell r="L21">
            <v>60</v>
          </cell>
          <cell r="M21">
            <v>54.75</v>
          </cell>
          <cell r="N21">
            <v>55</v>
          </cell>
          <cell r="O21">
            <v>55</v>
          </cell>
          <cell r="P21">
            <v>55</v>
          </cell>
          <cell r="Q21">
            <v>55.25</v>
          </cell>
          <cell r="R21">
            <v>111</v>
          </cell>
          <cell r="S21">
            <v>111</v>
          </cell>
          <cell r="T21">
            <v>110</v>
          </cell>
          <cell r="U21">
            <v>110.25</v>
          </cell>
          <cell r="V21">
            <v>110.25</v>
          </cell>
          <cell r="W21">
            <v>110.5</v>
          </cell>
          <cell r="X21">
            <v>110.75</v>
          </cell>
          <cell r="Y21">
            <v>110.25</v>
          </cell>
          <cell r="Z21">
            <v>110</v>
          </cell>
          <cell r="AA21">
            <v>109.5</v>
          </cell>
          <cell r="AB21">
            <v>2082.5</v>
          </cell>
        </row>
        <row r="36">
          <cell r="D36">
            <v>74</v>
          </cell>
          <cell r="E36">
            <v>74</v>
          </cell>
          <cell r="F36">
            <v>74</v>
          </cell>
          <cell r="G36">
            <v>74</v>
          </cell>
          <cell r="H36">
            <v>57.75</v>
          </cell>
          <cell r="I36">
            <v>41</v>
          </cell>
          <cell r="J36">
            <v>41</v>
          </cell>
          <cell r="K36">
            <v>58</v>
          </cell>
          <cell r="L36">
            <v>73.5</v>
          </cell>
          <cell r="M36">
            <v>74</v>
          </cell>
          <cell r="N36">
            <v>74</v>
          </cell>
          <cell r="O36">
            <v>74</v>
          </cell>
          <cell r="P36">
            <v>45.75</v>
          </cell>
          <cell r="Q36">
            <v>41</v>
          </cell>
          <cell r="R36">
            <v>41</v>
          </cell>
          <cell r="S36">
            <v>41.25</v>
          </cell>
          <cell r="T36">
            <v>71.75</v>
          </cell>
          <cell r="U36">
            <v>74</v>
          </cell>
          <cell r="V36">
            <v>74</v>
          </cell>
          <cell r="W36">
            <v>74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1548</v>
          </cell>
        </row>
        <row r="40">
          <cell r="D40">
            <v>776.49749999999995</v>
          </cell>
          <cell r="E40">
            <v>805.49749999999995</v>
          </cell>
          <cell r="F40">
            <v>760.52250000000004</v>
          </cell>
          <cell r="G40">
            <v>766.54750000000001</v>
          </cell>
          <cell r="H40">
            <v>779.92250000000001</v>
          </cell>
          <cell r="I40">
            <v>810.74749999999995</v>
          </cell>
          <cell r="J40">
            <v>792.49749999999995</v>
          </cell>
          <cell r="K40">
            <v>818.42250000000001</v>
          </cell>
          <cell r="L40">
            <v>800.04750000000001</v>
          </cell>
          <cell r="M40">
            <v>770.74749999999995</v>
          </cell>
          <cell r="N40">
            <v>794.49749999999995</v>
          </cell>
          <cell r="O40">
            <v>798.74749999999995</v>
          </cell>
          <cell r="P40">
            <v>805.49749999999995</v>
          </cell>
          <cell r="Q40">
            <v>822.39750000000004</v>
          </cell>
          <cell r="R40">
            <v>837.92250000000001</v>
          </cell>
          <cell r="S40">
            <v>847.82249999999999</v>
          </cell>
          <cell r="T40">
            <v>864.84749999999997</v>
          </cell>
          <cell r="U40">
            <v>865.84749999999997</v>
          </cell>
          <cell r="V40">
            <v>861.59749999999997</v>
          </cell>
          <cell r="W40">
            <v>877.59749999999997</v>
          </cell>
          <cell r="X40">
            <v>882.34749999999997</v>
          </cell>
          <cell r="Y40">
            <v>898.09749999999997</v>
          </cell>
          <cell r="Z40">
            <v>893.59749999999997</v>
          </cell>
          <cell r="AA40">
            <v>890.09749999999997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20.266666666666666</v>
          </cell>
          <cell r="P82">
            <v>0.6333333333333333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44807</v>
          </cell>
        </row>
        <row r="26">
          <cell r="I26">
            <v>22964</v>
          </cell>
        </row>
        <row r="28">
          <cell r="I28">
            <v>8410</v>
          </cell>
        </row>
        <row r="30">
          <cell r="I30">
            <v>13200</v>
          </cell>
        </row>
        <row r="31">
          <cell r="G31">
            <v>15.468999999999999</v>
          </cell>
          <cell r="I31">
            <v>15158</v>
          </cell>
        </row>
        <row r="41">
          <cell r="G41">
            <v>20.86</v>
          </cell>
        </row>
        <row r="44">
          <cell r="G44">
            <v>28.665600000000001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119.46</v>
          </cell>
          <cell r="E29">
            <v>119.41</v>
          </cell>
          <cell r="F29">
            <v>119.38</v>
          </cell>
          <cell r="G29">
            <v>119.38</v>
          </cell>
          <cell r="H29">
            <v>119.39</v>
          </cell>
          <cell r="I29">
            <v>119.41</v>
          </cell>
          <cell r="J29">
            <v>119.42</v>
          </cell>
          <cell r="K29">
            <v>119.41</v>
          </cell>
          <cell r="M29">
            <v>119.41</v>
          </cell>
          <cell r="N29">
            <v>119.39</v>
          </cell>
          <cell r="O29">
            <v>119.46</v>
          </cell>
          <cell r="P29">
            <v>119.54</v>
          </cell>
          <cell r="Q29">
            <v>119.5</v>
          </cell>
          <cell r="R29">
            <v>119.47</v>
          </cell>
          <cell r="S29">
            <v>119.49</v>
          </cell>
          <cell r="T29">
            <v>119.42</v>
          </cell>
          <cell r="U29">
            <v>119.46</v>
          </cell>
          <cell r="V29">
            <v>119.42</v>
          </cell>
          <cell r="W29">
            <v>119.46</v>
          </cell>
          <cell r="X29">
            <v>119.41</v>
          </cell>
          <cell r="Y29">
            <v>119.42</v>
          </cell>
          <cell r="Z29">
            <v>119.46</v>
          </cell>
          <cell r="AA29">
            <v>119.44</v>
          </cell>
        </row>
      </sheetData>
      <sheetData sheetId="53"/>
      <sheetData sheetId="54"/>
      <sheetData sheetId="55"/>
      <sheetData sheetId="56">
        <row r="4">
          <cell r="E4">
            <v>329</v>
          </cell>
        </row>
        <row r="5">
          <cell r="E5">
            <v>329</v>
          </cell>
        </row>
        <row r="6">
          <cell r="E6">
            <v>329</v>
          </cell>
        </row>
        <row r="7">
          <cell r="E7">
            <v>329</v>
          </cell>
        </row>
        <row r="8">
          <cell r="E8">
            <v>329</v>
          </cell>
        </row>
        <row r="9">
          <cell r="E9">
            <v>329</v>
          </cell>
        </row>
        <row r="10">
          <cell r="E10">
            <v>329</v>
          </cell>
        </row>
        <row r="11">
          <cell r="E11">
            <v>329</v>
          </cell>
        </row>
        <row r="12">
          <cell r="E12">
            <v>329</v>
          </cell>
        </row>
        <row r="13">
          <cell r="E13">
            <v>329</v>
          </cell>
        </row>
        <row r="14">
          <cell r="E14">
            <v>329</v>
          </cell>
        </row>
        <row r="15">
          <cell r="E15">
            <v>321.5</v>
          </cell>
        </row>
        <row r="16">
          <cell r="E16">
            <v>328</v>
          </cell>
        </row>
        <row r="17">
          <cell r="E17">
            <v>329</v>
          </cell>
        </row>
        <row r="18">
          <cell r="E18">
            <v>328.5</v>
          </cell>
        </row>
        <row r="19">
          <cell r="E19">
            <v>328.25</v>
          </cell>
        </row>
        <row r="20">
          <cell r="E20">
            <v>328.25</v>
          </cell>
        </row>
        <row r="21">
          <cell r="E21">
            <v>328.5</v>
          </cell>
        </row>
        <row r="22">
          <cell r="E22">
            <v>329</v>
          </cell>
        </row>
        <row r="23">
          <cell r="E23">
            <v>329</v>
          </cell>
        </row>
        <row r="24">
          <cell r="E24">
            <v>329</v>
          </cell>
        </row>
        <row r="25">
          <cell r="E25">
            <v>329</v>
          </cell>
        </row>
        <row r="26">
          <cell r="E26">
            <v>329</v>
          </cell>
        </row>
        <row r="27">
          <cell r="E27">
            <v>329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3BC6-FFF2-4125-8E16-C2A869886670}">
  <sheetPr>
    <tabColor rgb="FF00B050"/>
    <pageSetUpPr fitToPage="1"/>
  </sheetPr>
  <dimension ref="A1:FD378"/>
  <sheetViews>
    <sheetView tabSelected="1" view="pageBreakPreview" topLeftCell="A13" zoomScale="60" zoomScaleNormal="85" zoomScalePageLayoutView="90" workbookViewId="0">
      <selection activeCell="I66" sqref="I66:L6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44807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44808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32868.25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1926.0000000000002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7901.0000000000009</v>
      </c>
      <c r="AC12" s="56" t="s">
        <v>13</v>
      </c>
      <c r="AD12" s="57" t="s">
        <v>17</v>
      </c>
      <c r="AE12" s="58">
        <f>'[1]Form-1_AnticipatedVsActual_BI'!G41*100</f>
        <v>2086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1592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2866.56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49.95</v>
      </c>
      <c r="AN13" s="73"/>
      <c r="AO13" s="71">
        <f>[1]Report_Actual_RTD!E5</f>
        <v>1224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44807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1152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22881.414999999997</v>
      </c>
      <c r="AC14" s="56" t="s">
        <v>13</v>
      </c>
      <c r="AD14" s="77" t="s">
        <v>30</v>
      </c>
      <c r="AE14" s="78">
        <f>'[1]Form-1_AnticipatedVsActual_BI'!G31*100</f>
        <v>1546.8999999999999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49.91</v>
      </c>
      <c r="AN14" s="82"/>
      <c r="AO14" s="71">
        <f>[1]Report_Actual_RTD!E6</f>
        <v>1216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49.92</v>
      </c>
      <c r="AN15" s="95"/>
      <c r="AO15" s="71">
        <f>[1]Report_Actual_RTD!E7</f>
        <v>1206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49.99</v>
      </c>
      <c r="AN16" s="111">
        <f>IF(SUM(AM13:AM16)&gt;0,AVERAGE(AM13:AM16),"")</f>
        <v>49.942500000000003</v>
      </c>
      <c r="AO16" s="71">
        <f>[1]Report_Actual_RTD!E8</f>
        <v>1189</v>
      </c>
      <c r="AP16" s="83">
        <f>IF(SUM(AO13:AO16)&gt;0,AVERAGE(AO13:AO16),0)</f>
        <v>1208.75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</v>
      </c>
      <c r="AN17" s="111"/>
      <c r="AO17" s="71">
        <f>[1]Report_Actual_RTD!E9</f>
        <v>1185</v>
      </c>
      <c r="AP17" s="83"/>
      <c r="AV17" s="112"/>
      <c r="AW17" s="112"/>
      <c r="AY17" s="113" t="s">
        <v>63</v>
      </c>
      <c r="AZ17" s="122">
        <f>'[1]Report_Daily Hrly Load Sheet '!D21</f>
        <v>101</v>
      </c>
      <c r="BA17" s="122">
        <f>'[1]Report_Daily Hrly Load Sheet '!E21</f>
        <v>101</v>
      </c>
      <c r="BB17" s="122">
        <f>'[1]Report_Daily Hrly Load Sheet '!F21</f>
        <v>101</v>
      </c>
      <c r="BC17" s="122">
        <f>'[1]Report_Daily Hrly Load Sheet '!G21</f>
        <v>101</v>
      </c>
      <c r="BD17" s="122">
        <f>'[1]Report_Daily Hrly Load Sheet '!H21</f>
        <v>60</v>
      </c>
      <c r="BE17" s="122">
        <f>'[1]Report_Daily Hrly Load Sheet '!I21</f>
        <v>60</v>
      </c>
      <c r="BF17" s="122">
        <f>'[1]Report_Daily Hrly Load Sheet '!J21</f>
        <v>60</v>
      </c>
      <c r="BG17" s="122">
        <f>'[1]Report_Daily Hrly Load Sheet '!K21</f>
        <v>60</v>
      </c>
      <c r="BH17" s="122">
        <f>'[1]Report_Daily Hrly Load Sheet '!L21</f>
        <v>60</v>
      </c>
      <c r="BI17" s="122">
        <f>'[1]Report_Daily Hrly Load Sheet '!M21</f>
        <v>54.75</v>
      </c>
      <c r="BJ17" s="122">
        <f>'[1]Report_Daily Hrly Load Sheet '!N21</f>
        <v>55</v>
      </c>
      <c r="BK17" s="122">
        <f>'[1]Report_Daily Hrly Load Sheet '!O21</f>
        <v>55</v>
      </c>
      <c r="BL17" s="122">
        <f>'[1]Report_Daily Hrly Load Sheet '!P21</f>
        <v>55</v>
      </c>
      <c r="BM17" s="122">
        <f>'[1]Report_Daily Hrly Load Sheet '!Q21</f>
        <v>55.25</v>
      </c>
      <c r="BN17" s="122">
        <f>'[1]Report_Daily Hrly Load Sheet '!R21</f>
        <v>111</v>
      </c>
      <c r="BO17" s="122">
        <f>'[1]Report_Daily Hrly Load Sheet '!S21</f>
        <v>111</v>
      </c>
      <c r="BP17" s="122">
        <f>'[1]Report_Daily Hrly Load Sheet '!T21</f>
        <v>110</v>
      </c>
      <c r="BQ17" s="122">
        <f>'[1]Report_Daily Hrly Load Sheet '!U21</f>
        <v>110.25</v>
      </c>
      <c r="BR17" s="122">
        <f>'[1]Report_Daily Hrly Load Sheet '!V21</f>
        <v>110.25</v>
      </c>
      <c r="BS17" s="122">
        <f>'[1]Report_Daily Hrly Load Sheet '!W21</f>
        <v>110.5</v>
      </c>
      <c r="BT17" s="122">
        <f>'[1]Report_Daily Hrly Load Sheet '!X21</f>
        <v>110.75</v>
      </c>
      <c r="BU17" s="122">
        <f>'[1]Report_Daily Hrly Load Sheet '!Y21</f>
        <v>110.25</v>
      </c>
      <c r="BV17" s="122">
        <f>'[1]Report_Daily Hrly Load Sheet '!Z21</f>
        <v>110</v>
      </c>
      <c r="BW17" s="122">
        <f>'[1]Report_Daily Hrly Load Sheet '!AA21</f>
        <v>109.5</v>
      </c>
      <c r="BX17" s="122">
        <f>'[1]Report_Daily Hrly Load Sheet '!AB21</f>
        <v>2082.5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111"/>
      <c r="AO18" s="71">
        <f>[1]Report_Actual_RTD!E10</f>
        <v>1193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74</v>
      </c>
      <c r="BC18" s="122">
        <f>'[1]Report_Daily Hrly Load Sheet '!G36</f>
        <v>74</v>
      </c>
      <c r="BD18" s="122">
        <f>'[1]Report_Daily Hrly Load Sheet '!H36</f>
        <v>57.75</v>
      </c>
      <c r="BE18" s="122">
        <f>'[1]Report_Daily Hrly Load Sheet '!I36</f>
        <v>41</v>
      </c>
      <c r="BF18" s="122">
        <f>'[1]Report_Daily Hrly Load Sheet '!J36</f>
        <v>41</v>
      </c>
      <c r="BG18" s="122">
        <f>'[1]Report_Daily Hrly Load Sheet '!K36</f>
        <v>58</v>
      </c>
      <c r="BH18" s="122">
        <f>'[1]Report_Daily Hrly Load Sheet '!L36</f>
        <v>73.5</v>
      </c>
      <c r="BI18" s="122">
        <f>'[1]Report_Daily Hrly Load Sheet '!M36</f>
        <v>74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45.75</v>
      </c>
      <c r="BM18" s="122">
        <f>'[1]Report_Daily Hrly Load Sheet '!Q36</f>
        <v>41</v>
      </c>
      <c r="BN18" s="122">
        <f>'[1]Report_Daily Hrly Load Sheet '!R36</f>
        <v>41</v>
      </c>
      <c r="BO18" s="122">
        <f>'[1]Report_Daily Hrly Load Sheet '!S36</f>
        <v>41.25</v>
      </c>
      <c r="BP18" s="122">
        <f>'[1]Report_Daily Hrly Load Sheet '!T36</f>
        <v>71.75</v>
      </c>
      <c r="BQ18" s="122">
        <f>'[1]Report_Daily Hrly Load Sheet '!U36</f>
        <v>74</v>
      </c>
      <c r="BR18" s="122">
        <f>'[1]Report_Daily Hrly Load Sheet '!V36</f>
        <v>74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1548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</v>
      </c>
      <c r="AN19" s="111"/>
      <c r="AO19" s="71">
        <f>[1]Report_Actual_RTD!E11</f>
        <v>1188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50.01</v>
      </c>
      <c r="AN20" s="111">
        <f>IF(SUM(AM17:AM20)&gt;0,AVERAGE(AM17:AM20),"")</f>
        <v>50.004999999999995</v>
      </c>
      <c r="AO20" s="71">
        <f>[1]Report_Actual_RTD!E12</f>
        <v>1177</v>
      </c>
      <c r="AP20" s="83">
        <f>IF(SUM(AO17:AO20)&gt;0,AVERAGE(AO17:AO20),0)</f>
        <v>1185.75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50.02</v>
      </c>
      <c r="AN21" s="81"/>
      <c r="AO21" s="71">
        <f>[1]Report_Actual_RTD!E13</f>
        <v>1186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</v>
      </c>
      <c r="AN22" s="111"/>
      <c r="AO22" s="71">
        <f>[1]Report_Actual_RTD!E14</f>
        <v>1192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111"/>
      <c r="AO23" s="71">
        <f>[1]Report_Actual_RTD!E15</f>
        <v>1187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50.03</v>
      </c>
      <c r="AN24" s="149">
        <f>IF(SUM(AM21:AM24)&gt;0,AVERAGE(AM21:AM24),"")</f>
        <v>50.015000000000001</v>
      </c>
      <c r="AO24" s="71">
        <f>[1]Report_Actual_RTD!E16</f>
        <v>1191</v>
      </c>
      <c r="AP24" s="83">
        <f>IF(SUM(AO21:AO24)&gt;0,AVERAGE(AO21:AO24),0)</f>
        <v>1189</v>
      </c>
      <c r="AV24" s="150"/>
      <c r="AW24" s="151"/>
    </row>
    <row r="25" spans="1:76" ht="18" customHeight="1">
      <c r="A25" s="152">
        <v>1</v>
      </c>
      <c r="B25" s="153">
        <f>Z25/$Z$50*$AB$14</f>
        <v>896.32904771769154</v>
      </c>
      <c r="C25" s="153">
        <f>IF($AB$11=0,0,AA25/$AA$50*$AB$11)</f>
        <v>95.2224824355972</v>
      </c>
      <c r="D25" s="153">
        <f>IF(AB25=0,0,AB25/$AB$50*$AB$12)</f>
        <v>329.66759670259989</v>
      </c>
      <c r="E25" s="153">
        <f>AZ17</f>
        <v>101</v>
      </c>
      <c r="F25" s="153">
        <f>AZ18</f>
        <v>74</v>
      </c>
      <c r="G25" s="153">
        <f>'[1]Form-7_Daily Hrly Load Sheet'!D29</f>
        <v>119.46</v>
      </c>
      <c r="H25" s="153">
        <f>B25+C25+D25+E25+F25+G25</f>
        <v>1615.6791268558886</v>
      </c>
      <c r="I25" s="154">
        <f>J25-H25</f>
        <v>-405.90528543783989</v>
      </c>
      <c r="J25" s="154">
        <f t="shared" ref="J25:J48" si="0">AI25</f>
        <v>1209.7738414180487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1209.7738414180487</v>
      </c>
      <c r="W25" s="15"/>
      <c r="X25" s="22"/>
      <c r="Y25" s="113">
        <v>1</v>
      </c>
      <c r="Z25" s="143">
        <f>'[1]Report_Daily Hrly Load Sheet '!D40</f>
        <v>776.49749999999995</v>
      </c>
      <c r="AA25" s="143">
        <f>'[1]Report_Daily Hrly Load Sheet '!D20</f>
        <v>95</v>
      </c>
      <c r="AB25" s="143">
        <f>'[1]convertor2 (2)'!E4</f>
        <v>329</v>
      </c>
      <c r="AC25" s="144">
        <f t="shared" ref="AC25:AC48" si="3">Z25+AA25+AB25</f>
        <v>1200.4974999999999</v>
      </c>
      <c r="AD25" s="144">
        <f>AP16</f>
        <v>1208.75</v>
      </c>
      <c r="AE25" s="158">
        <f>MAX(AO13:AO16)</f>
        <v>1224</v>
      </c>
      <c r="AF25" s="158">
        <f>MIN(AO13:AO16)</f>
        <v>1189</v>
      </c>
      <c r="AG25" s="159">
        <f t="shared" ref="AG25:AG48" si="4">IF(AE25=MAX($AE$25:$AE$48),MAX($AE$25:$AE$48),IF(AF25=MIN($AF$25:$AF$48),MIN($AF$25:$AF$48),AD25))</f>
        <v>1208.75</v>
      </c>
      <c r="AH25" s="159">
        <f t="shared" ref="AH25:AH48" si="5">AG25</f>
        <v>1208.75</v>
      </c>
      <c r="AI25" s="159">
        <f t="shared" ref="AI25:AI48" si="6">IF(AH25=$AM$110,$AM$110,IF(AH25=$AM$111,$AM$111,AH25*($AO$109/$AH$50)))</f>
        <v>1209.7738414180487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50.04</v>
      </c>
      <c r="AN25" s="82"/>
      <c r="AO25" s="71">
        <f>[1]Report_Actual_RTD!E17</f>
        <v>1179</v>
      </c>
      <c r="AP25" s="83"/>
      <c r="AV25" s="162">
        <f t="shared" ref="AV25:AV48" si="7">AA25</f>
        <v>95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929.80441934968394</v>
      </c>
      <c r="C26" s="153">
        <f t="shared" ref="C26:C48" si="9">IF($AB$11=0,0,AA26/$AA$50*$AB$11)</f>
        <v>95.2224824355972</v>
      </c>
      <c r="D26" s="153">
        <f t="shared" ref="D26:D47" si="10">IF(AB26=0,0,AB26/$AB$50*$AB$12)</f>
        <v>329.66759670259989</v>
      </c>
      <c r="E26" s="153">
        <f>BA17</f>
        <v>101</v>
      </c>
      <c r="F26" s="153">
        <f>BA18</f>
        <v>74</v>
      </c>
      <c r="G26" s="153">
        <f>'[1]Form-7_Daily Hrly Load Sheet'!E29</f>
        <v>119.41</v>
      </c>
      <c r="H26" s="153">
        <f t="shared" ref="H26:H48" si="11">B26+C26+D26+E26+F26+G26</f>
        <v>1649.1044984878811</v>
      </c>
      <c r="I26" s="154">
        <f t="shared" ref="I26:I48" si="12">J26-H26</f>
        <v>-462.35013864386769</v>
      </c>
      <c r="J26" s="154">
        <f t="shared" si="0"/>
        <v>1186.7543598440134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1186.7543598440134</v>
      </c>
      <c r="W26" s="15"/>
      <c r="X26" s="165"/>
      <c r="Y26" s="113">
        <v>2</v>
      </c>
      <c r="Z26" s="143">
        <f>'[1]Report_Daily Hrly Load Sheet '!E40</f>
        <v>805.49749999999995</v>
      </c>
      <c r="AA26" s="143">
        <f>'[1]Report_Daily Hrly Load Sheet '!E20</f>
        <v>95</v>
      </c>
      <c r="AB26" s="143">
        <f>'[1]convertor2 (2)'!E5</f>
        <v>329</v>
      </c>
      <c r="AC26" s="144">
        <f t="shared" si="3"/>
        <v>1229.4974999999999</v>
      </c>
      <c r="AD26" s="144">
        <f>AP20</f>
        <v>1185.75</v>
      </c>
      <c r="AE26" s="158">
        <f>MAX(AO17:AO20)</f>
        <v>1193</v>
      </c>
      <c r="AF26" s="158">
        <f>MIN(AO17:AO20)</f>
        <v>1177</v>
      </c>
      <c r="AG26" s="159">
        <f t="shared" si="4"/>
        <v>1185.75</v>
      </c>
      <c r="AH26" s="159">
        <f t="shared" si="5"/>
        <v>1185.75</v>
      </c>
      <c r="AI26" s="159">
        <f t="shared" si="6"/>
        <v>1186.7543598440134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50.04</v>
      </c>
      <c r="AN26" s="82"/>
      <c r="AO26" s="71">
        <f>[1]Report_Actual_RTD!E18</f>
        <v>1180</v>
      </c>
      <c r="AP26" s="83"/>
      <c r="AV26" s="162">
        <f t="shared" si="7"/>
        <v>95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877.88873524110272</v>
      </c>
      <c r="C27" s="153">
        <f t="shared" si="9"/>
        <v>95.2224824355972</v>
      </c>
      <c r="D27" s="153">
        <f t="shared" si="10"/>
        <v>329.66759670259989</v>
      </c>
      <c r="E27" s="153">
        <f>BB17</f>
        <v>101</v>
      </c>
      <c r="F27" s="153">
        <f>BB18</f>
        <v>74</v>
      </c>
      <c r="G27" s="153">
        <f>'[1]Form-7_Daily Hrly Load Sheet'!F29</f>
        <v>119.38</v>
      </c>
      <c r="H27" s="153">
        <f t="shared" si="11"/>
        <v>1597.1588143792997</v>
      </c>
      <c r="I27" s="154">
        <f t="shared" si="12"/>
        <v>-407.15170170417264</v>
      </c>
      <c r="J27" s="154">
        <f t="shared" si="0"/>
        <v>1190.007112675127</v>
      </c>
      <c r="K27" s="167">
        <v>0</v>
      </c>
      <c r="L27" s="154">
        <v>0</v>
      </c>
      <c r="M27" s="155">
        <v>0</v>
      </c>
      <c r="N27" s="154">
        <v>0</v>
      </c>
      <c r="O27" s="163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1190.007112675127</v>
      </c>
      <c r="W27" s="168"/>
      <c r="X27" s="165"/>
      <c r="Y27" s="169">
        <v>3</v>
      </c>
      <c r="Z27" s="143">
        <f>'[1]Report_Daily Hrly Load Sheet '!F40</f>
        <v>760.52250000000004</v>
      </c>
      <c r="AA27" s="143">
        <f>'[1]Report_Daily Hrly Load Sheet '!F20</f>
        <v>95</v>
      </c>
      <c r="AB27" s="143">
        <f>'[1]convertor2 (2)'!E6</f>
        <v>329</v>
      </c>
      <c r="AC27" s="144">
        <f t="shared" si="3"/>
        <v>1184.5225</v>
      </c>
      <c r="AD27" s="144">
        <f>AP24</f>
        <v>1189</v>
      </c>
      <c r="AE27" s="158">
        <f>MAX(AO21:AO24)</f>
        <v>1192</v>
      </c>
      <c r="AF27" s="158">
        <f>MIN(AO21:AO24)</f>
        <v>1186</v>
      </c>
      <c r="AG27" s="159">
        <f t="shared" si="4"/>
        <v>1189</v>
      </c>
      <c r="AH27" s="159">
        <f t="shared" si="5"/>
        <v>1189</v>
      </c>
      <c r="AI27" s="159">
        <f t="shared" si="6"/>
        <v>1190.007112675127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50.03</v>
      </c>
      <c r="AN27" s="82"/>
      <c r="AO27" s="71">
        <f>[1]Report_Actual_RTD!E19</f>
        <v>1157</v>
      </c>
      <c r="AP27" s="83"/>
      <c r="AV27" s="171">
        <f t="shared" si="7"/>
        <v>95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884.84353227843906</v>
      </c>
      <c r="C28" s="153">
        <f t="shared" si="9"/>
        <v>89.208430913348948</v>
      </c>
      <c r="D28" s="153">
        <f t="shared" si="10"/>
        <v>329.66759670259989</v>
      </c>
      <c r="E28" s="153">
        <f>BC17</f>
        <v>101</v>
      </c>
      <c r="F28" s="153">
        <f>BC18</f>
        <v>74</v>
      </c>
      <c r="G28" s="153">
        <f>'[1]Form-7_Daily Hrly Load Sheet'!G29</f>
        <v>119.38</v>
      </c>
      <c r="H28" s="153">
        <f t="shared" si="11"/>
        <v>1598.0995598943878</v>
      </c>
      <c r="I28" s="154">
        <f t="shared" si="12"/>
        <v>-428.35959947466131</v>
      </c>
      <c r="J28" s="154">
        <f t="shared" si="0"/>
        <v>1169.7399604197265</v>
      </c>
      <c r="K28" s="154">
        <v>0</v>
      </c>
      <c r="L28" s="154">
        <v>0</v>
      </c>
      <c r="M28" s="155">
        <v>0</v>
      </c>
      <c r="N28" s="154">
        <v>0</v>
      </c>
      <c r="O28" s="163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1169.7399604197265</v>
      </c>
      <c r="W28" s="9"/>
      <c r="X28" s="165"/>
      <c r="Y28" s="173">
        <v>4</v>
      </c>
      <c r="Z28" s="143">
        <f>'[1]Report_Daily Hrly Load Sheet '!G40</f>
        <v>766.54750000000001</v>
      </c>
      <c r="AA28" s="143">
        <f>'[1]Report_Daily Hrly Load Sheet '!G20</f>
        <v>89</v>
      </c>
      <c r="AB28" s="143">
        <f>'[1]convertor2 (2)'!E7</f>
        <v>329</v>
      </c>
      <c r="AC28" s="144">
        <f t="shared" si="3"/>
        <v>1184.5475000000001</v>
      </c>
      <c r="AD28" s="144">
        <f>AP28</f>
        <v>1168.75</v>
      </c>
      <c r="AE28" s="158">
        <f>MAX(AO25:AO28)</f>
        <v>1180</v>
      </c>
      <c r="AF28" s="158">
        <f>MIN(AO25:AO28)</f>
        <v>1157</v>
      </c>
      <c r="AG28" s="159">
        <f t="shared" si="4"/>
        <v>1168.75</v>
      </c>
      <c r="AH28" s="159">
        <f t="shared" si="5"/>
        <v>1168.75</v>
      </c>
      <c r="AI28" s="159">
        <f t="shared" si="6"/>
        <v>1169.7399604197265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50.05</v>
      </c>
      <c r="AN28" s="149">
        <f>IF(SUM(AM25:AM28)&gt;0,AVERAGE(AM25:AM28),"")</f>
        <v>50.040000000000006</v>
      </c>
      <c r="AO28" s="71">
        <f>[1]Report_Actual_RTD!E20</f>
        <v>1159</v>
      </c>
      <c r="AP28" s="83">
        <f>IF(SUM(AO25:AO28)&gt;0,AVERAGE(AO25:AO28),0)</f>
        <v>1168.75</v>
      </c>
      <c r="AV28" s="162">
        <f t="shared" si="7"/>
        <v>89</v>
      </c>
      <c r="AW28" s="174">
        <v>4</v>
      </c>
    </row>
    <row r="29" spans="1:76" ht="18" customHeight="1">
      <c r="A29" s="152">
        <v>5</v>
      </c>
      <c r="B29" s="153">
        <f t="shared" si="8"/>
        <v>900.28260453974588</v>
      </c>
      <c r="C29" s="153">
        <f t="shared" si="9"/>
        <v>87.203747072599541</v>
      </c>
      <c r="D29" s="153">
        <f t="shared" si="10"/>
        <v>329.66759670259989</v>
      </c>
      <c r="E29" s="153">
        <f>BD17</f>
        <v>60</v>
      </c>
      <c r="F29" s="153">
        <f>BD18</f>
        <v>57.75</v>
      </c>
      <c r="G29" s="153">
        <f>'[1]Form-7_Daily Hrly Load Sheet'!H29</f>
        <v>119.39</v>
      </c>
      <c r="H29" s="153">
        <f t="shared" si="11"/>
        <v>1554.2939483149455</v>
      </c>
      <c r="I29" s="154">
        <f t="shared" si="12"/>
        <v>-402.29394831494551</v>
      </c>
      <c r="J29" s="154">
        <f t="shared" si="0"/>
        <v>1152</v>
      </c>
      <c r="K29" s="154">
        <v>0</v>
      </c>
      <c r="L29" s="154">
        <v>0</v>
      </c>
      <c r="M29" s="155">
        <v>0</v>
      </c>
      <c r="N29" s="154">
        <v>0</v>
      </c>
      <c r="O29" s="163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1152</v>
      </c>
      <c r="W29" s="15"/>
      <c r="X29" s="165"/>
      <c r="Y29" s="113">
        <v>5</v>
      </c>
      <c r="Z29" s="143">
        <f>'[1]Report_Daily Hrly Load Sheet '!H40</f>
        <v>779.92250000000001</v>
      </c>
      <c r="AA29" s="143">
        <f>'[1]Report_Daily Hrly Load Sheet '!H20</f>
        <v>87</v>
      </c>
      <c r="AB29" s="143">
        <f>'[1]convertor2 (2)'!E8</f>
        <v>329</v>
      </c>
      <c r="AC29" s="144">
        <f t="shared" si="3"/>
        <v>1195.9225000000001</v>
      </c>
      <c r="AD29" s="144">
        <f>AP32</f>
        <v>1174.25</v>
      </c>
      <c r="AE29" s="158">
        <f>MAX(AO29:AO32)</f>
        <v>1198</v>
      </c>
      <c r="AF29" s="158">
        <f>MIN(AO29:AO32)</f>
        <v>1152</v>
      </c>
      <c r="AG29" s="159">
        <f t="shared" si="4"/>
        <v>1152</v>
      </c>
      <c r="AH29" s="159">
        <f t="shared" si="5"/>
        <v>1152</v>
      </c>
      <c r="AI29" s="159">
        <f t="shared" si="6"/>
        <v>1152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71">
        <f>[1]Report_Actual_RTD!E21</f>
        <v>1152</v>
      </c>
      <c r="AP29" s="83"/>
      <c r="AV29" s="162">
        <f t="shared" si="7"/>
        <v>87</v>
      </c>
      <c r="AW29" s="151">
        <v>5</v>
      </c>
    </row>
    <row r="30" spans="1:76" ht="18" customHeight="1">
      <c r="A30" s="152">
        <v>6</v>
      </c>
      <c r="B30" s="153">
        <f t="shared" si="8"/>
        <v>935.86461593823435</v>
      </c>
      <c r="C30" s="153">
        <f t="shared" si="9"/>
        <v>87.203747072599541</v>
      </c>
      <c r="D30" s="153">
        <f t="shared" si="10"/>
        <v>329.66759670259989</v>
      </c>
      <c r="E30" s="153">
        <f>BE17</f>
        <v>60</v>
      </c>
      <c r="F30" s="153">
        <f>BE18</f>
        <v>41</v>
      </c>
      <c r="G30" s="153">
        <f>'[1]Form-7_Daily Hrly Load Sheet'!I29</f>
        <v>119.41</v>
      </c>
      <c r="H30" s="153">
        <f t="shared" si="11"/>
        <v>1573.1459597134337</v>
      </c>
      <c r="I30" s="154">
        <f t="shared" si="12"/>
        <v>-311.3280729975661</v>
      </c>
      <c r="J30" s="154">
        <f t="shared" si="0"/>
        <v>1261.8178867158676</v>
      </c>
      <c r="K30" s="154">
        <v>0</v>
      </c>
      <c r="L30" s="154">
        <v>0</v>
      </c>
      <c r="M30" s="155">
        <v>0</v>
      </c>
      <c r="N30" s="154">
        <v>0</v>
      </c>
      <c r="O30" s="163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1261.8178867158676</v>
      </c>
      <c r="W30" s="15"/>
      <c r="X30" s="165"/>
      <c r="Y30" s="113">
        <v>6</v>
      </c>
      <c r="Z30" s="143">
        <f>'[1]Report_Daily Hrly Load Sheet '!I40</f>
        <v>810.74749999999995</v>
      </c>
      <c r="AA30" s="143">
        <f>'[1]Report_Daily Hrly Load Sheet '!I20</f>
        <v>87</v>
      </c>
      <c r="AB30" s="143">
        <f>'[1]convertor2 (2)'!E9</f>
        <v>329</v>
      </c>
      <c r="AC30" s="144">
        <f t="shared" si="3"/>
        <v>1226.7474999999999</v>
      </c>
      <c r="AD30" s="144">
        <f>AP36</f>
        <v>1260.75</v>
      </c>
      <c r="AE30" s="158">
        <f>MAX(AO33:AO36)</f>
        <v>1325</v>
      </c>
      <c r="AF30" s="158">
        <f>MIN(AO33:AO36)</f>
        <v>1215</v>
      </c>
      <c r="AG30" s="159">
        <f t="shared" si="4"/>
        <v>1260.75</v>
      </c>
      <c r="AH30" s="159">
        <f t="shared" si="5"/>
        <v>1260.75</v>
      </c>
      <c r="AI30" s="159">
        <f t="shared" si="6"/>
        <v>1261.8178867158676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</v>
      </c>
      <c r="AN30" s="95"/>
      <c r="AO30" s="71">
        <f>[1]Report_Actual_RTD!E22</f>
        <v>1163</v>
      </c>
      <c r="AP30" s="83"/>
      <c r="AV30" s="162">
        <f t="shared" si="7"/>
        <v>87</v>
      </c>
      <c r="AW30" s="151">
        <v>6</v>
      </c>
    </row>
    <row r="31" spans="1:76" ht="18" customHeight="1">
      <c r="A31" s="152">
        <v>7</v>
      </c>
      <c r="B31" s="153">
        <f t="shared" si="8"/>
        <v>914.79821827327362</v>
      </c>
      <c r="C31" s="153">
        <f t="shared" si="9"/>
        <v>87.203747072599541</v>
      </c>
      <c r="D31" s="153">
        <f t="shared" si="10"/>
        <v>329.66759670259989</v>
      </c>
      <c r="E31" s="153">
        <f>BF17</f>
        <v>60</v>
      </c>
      <c r="F31" s="153">
        <f>BF18</f>
        <v>41</v>
      </c>
      <c r="G31" s="153">
        <f>'[1]Form-7_Daily Hrly Load Sheet'!J29</f>
        <v>119.42</v>
      </c>
      <c r="H31" s="153">
        <f t="shared" si="11"/>
        <v>1552.089562048473</v>
      </c>
      <c r="I31" s="154">
        <f t="shared" si="12"/>
        <v>-69.084482816875379</v>
      </c>
      <c r="J31" s="154">
        <f t="shared" si="0"/>
        <v>1483.0050792315976</v>
      </c>
      <c r="K31" s="154">
        <v>0</v>
      </c>
      <c r="L31" s="154">
        <v>0</v>
      </c>
      <c r="M31" s="155">
        <v>0</v>
      </c>
      <c r="N31" s="154">
        <v>0</v>
      </c>
      <c r="O31" s="163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1483.0050792315976</v>
      </c>
      <c r="W31" s="15"/>
      <c r="X31" s="165"/>
      <c r="Y31" s="113">
        <v>7</v>
      </c>
      <c r="Z31" s="143">
        <f>'[1]Report_Daily Hrly Load Sheet '!J40</f>
        <v>792.49749999999995</v>
      </c>
      <c r="AA31" s="143">
        <f>'[1]Report_Daily Hrly Load Sheet '!J20</f>
        <v>87</v>
      </c>
      <c r="AB31" s="143">
        <f>'[1]convertor2 (2)'!E10</f>
        <v>329</v>
      </c>
      <c r="AC31" s="144">
        <f t="shared" si="3"/>
        <v>1208.4974999999999</v>
      </c>
      <c r="AD31" s="144">
        <f>AP40</f>
        <v>1481.75</v>
      </c>
      <c r="AE31" s="158">
        <f>MAX(AO37:AO40)</f>
        <v>1551</v>
      </c>
      <c r="AF31" s="158">
        <f>MIN(AO37:AO40)</f>
        <v>1401</v>
      </c>
      <c r="AG31" s="159">
        <f t="shared" si="4"/>
        <v>1481.75</v>
      </c>
      <c r="AH31" s="159">
        <f t="shared" si="5"/>
        <v>1481.75</v>
      </c>
      <c r="AI31" s="159">
        <f t="shared" si="6"/>
        <v>1483.0050792315976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49.98</v>
      </c>
      <c r="AN31" s="95"/>
      <c r="AO31" s="71">
        <f>[1]Report_Actual_RTD!E23</f>
        <v>1184</v>
      </c>
      <c r="AP31" s="83"/>
      <c r="AV31" s="162">
        <f t="shared" si="7"/>
        <v>87</v>
      </c>
      <c r="AW31" s="151">
        <v>7</v>
      </c>
    </row>
    <row r="32" spans="1:76" ht="18" customHeight="1">
      <c r="A32" s="152">
        <v>8</v>
      </c>
      <c r="B32" s="153">
        <f t="shared" si="8"/>
        <v>944.72404618911514</v>
      </c>
      <c r="C32" s="153">
        <f t="shared" si="9"/>
        <v>85.950819672131161</v>
      </c>
      <c r="D32" s="153">
        <f t="shared" si="10"/>
        <v>329.66759670259989</v>
      </c>
      <c r="E32" s="153">
        <f>BG17</f>
        <v>60</v>
      </c>
      <c r="F32" s="153">
        <f>BG18</f>
        <v>58</v>
      </c>
      <c r="G32" s="153">
        <f>'[1]Form-7_Daily Hrly Load Sheet'!K29</f>
        <v>119.41</v>
      </c>
      <c r="H32" s="153">
        <f t="shared" si="11"/>
        <v>1597.7524625638464</v>
      </c>
      <c r="I32" s="154">
        <f t="shared" si="12"/>
        <v>-5.7524625638463931</v>
      </c>
      <c r="J32" s="154">
        <f t="shared" si="0"/>
        <v>1592</v>
      </c>
      <c r="K32" s="154">
        <v>0</v>
      </c>
      <c r="L32" s="154">
        <v>0</v>
      </c>
      <c r="M32" s="155">
        <v>0</v>
      </c>
      <c r="N32" s="154">
        <v>0</v>
      </c>
      <c r="O32" s="163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1592</v>
      </c>
      <c r="W32" s="15"/>
      <c r="X32" s="22"/>
      <c r="Y32" s="113">
        <v>8</v>
      </c>
      <c r="Z32" s="143">
        <f>'[1]Report_Daily Hrly Load Sheet '!K40</f>
        <v>818.42250000000001</v>
      </c>
      <c r="AA32" s="143">
        <f>'[1]Report_Daily Hrly Load Sheet '!K20</f>
        <v>85.75</v>
      </c>
      <c r="AB32" s="143">
        <f>'[1]convertor2 (2)'!E11</f>
        <v>329</v>
      </c>
      <c r="AC32" s="144">
        <f t="shared" si="3"/>
        <v>1233.1725000000001</v>
      </c>
      <c r="AD32" s="144">
        <f>AP44</f>
        <v>1581.25</v>
      </c>
      <c r="AE32" s="158">
        <f>MAX(AO41:AO44)</f>
        <v>1592</v>
      </c>
      <c r="AF32" s="158">
        <f>MIN(AO41:AO44)</f>
        <v>1570</v>
      </c>
      <c r="AG32" s="159">
        <f t="shared" si="4"/>
        <v>1592</v>
      </c>
      <c r="AH32" s="159">
        <f t="shared" si="5"/>
        <v>1592</v>
      </c>
      <c r="AI32" s="159">
        <f t="shared" si="6"/>
        <v>1592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</v>
      </c>
      <c r="AN32" s="177">
        <f>IF(SUM(AM29:AM32)&gt;0,AVERAGE(AM29:AM32),"")</f>
        <v>49.994999999999997</v>
      </c>
      <c r="AO32" s="71">
        <f>[1]Report_Actual_RTD!E24</f>
        <v>1198</v>
      </c>
      <c r="AP32" s="83">
        <f>IF(SUM(AO29:AO32)&gt;0,AVERAGE(AO29:AO32),0)</f>
        <v>1174.25</v>
      </c>
      <c r="AV32" s="162">
        <f t="shared" si="7"/>
        <v>85.75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923.51335812918887</v>
      </c>
      <c r="C33" s="153">
        <f t="shared" si="9"/>
        <v>46.107728337236537</v>
      </c>
      <c r="D33" s="153">
        <f t="shared" si="10"/>
        <v>329.66759670259989</v>
      </c>
      <c r="E33" s="153">
        <f>BH17</f>
        <v>60</v>
      </c>
      <c r="F33" s="153">
        <f>BH18</f>
        <v>73.5</v>
      </c>
      <c r="G33" s="153">
        <f>'[1]Form-7_Daily Hrly Load Sheet'!M29</f>
        <v>119.41</v>
      </c>
      <c r="H33" s="153">
        <f t="shared" si="11"/>
        <v>1552.1986831690253</v>
      </c>
      <c r="I33" s="154">
        <f t="shared" si="12"/>
        <v>20.382204796318319</v>
      </c>
      <c r="J33" s="154">
        <f t="shared" si="0"/>
        <v>1572.5808879653437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1572.5808879653437</v>
      </c>
      <c r="W33" s="9"/>
      <c r="X33" s="165"/>
      <c r="Y33" s="173">
        <v>9</v>
      </c>
      <c r="Z33" s="143">
        <f>'[1]Report_Daily Hrly Load Sheet '!L40</f>
        <v>800.04750000000001</v>
      </c>
      <c r="AA33" s="143">
        <f>'[1]Report_Daily Hrly Load Sheet '!L20</f>
        <v>46</v>
      </c>
      <c r="AB33" s="143">
        <f>'[1]convertor2 (2)'!E12</f>
        <v>329</v>
      </c>
      <c r="AC33" s="144">
        <f t="shared" si="3"/>
        <v>1175.0475000000001</v>
      </c>
      <c r="AD33" s="144">
        <f>AP48</f>
        <v>1571.25</v>
      </c>
      <c r="AE33" s="158">
        <f>MAX(AO45:AO48)</f>
        <v>1580</v>
      </c>
      <c r="AF33" s="158">
        <f>MIN(AO45:AO48)</f>
        <v>1561</v>
      </c>
      <c r="AG33" s="159">
        <f t="shared" si="4"/>
        <v>1571.25</v>
      </c>
      <c r="AH33" s="159">
        <f t="shared" si="5"/>
        <v>1571.25</v>
      </c>
      <c r="AI33" s="159">
        <f t="shared" si="6"/>
        <v>1572.5808879653437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49.95</v>
      </c>
      <c r="AN33" s="95"/>
      <c r="AO33" s="71">
        <f>[1]Report_Actual_RTD!E25</f>
        <v>1215</v>
      </c>
      <c r="AP33" s="83"/>
      <c r="AV33" s="162">
        <f t="shared" si="7"/>
        <v>46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889.69168954927932</v>
      </c>
      <c r="C34" s="153">
        <f t="shared" si="9"/>
        <v>46.107728337236537</v>
      </c>
      <c r="D34" s="153">
        <f t="shared" si="10"/>
        <v>329.66759670259989</v>
      </c>
      <c r="E34" s="153">
        <f>BI17</f>
        <v>54.75</v>
      </c>
      <c r="F34" s="153">
        <f>BI18</f>
        <v>74</v>
      </c>
      <c r="G34" s="153">
        <f>'[1]Form-7_Daily Hrly Load Sheet'!M29</f>
        <v>119.41</v>
      </c>
      <c r="H34" s="153">
        <f t="shared" si="11"/>
        <v>1513.6270145891158</v>
      </c>
      <c r="I34" s="154">
        <f t="shared" si="12"/>
        <v>74.717214019317225</v>
      </c>
      <c r="J34" s="154">
        <f t="shared" si="0"/>
        <v>1588.344228608433</v>
      </c>
      <c r="K34" s="167">
        <v>0</v>
      </c>
      <c r="L34" s="154">
        <v>0</v>
      </c>
      <c r="M34" s="155">
        <v>0</v>
      </c>
      <c r="N34" s="154">
        <v>0</v>
      </c>
      <c r="O34" s="163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1588.344228608433</v>
      </c>
      <c r="W34" s="178"/>
      <c r="X34" s="165"/>
      <c r="Y34" s="169">
        <v>10</v>
      </c>
      <c r="Z34" s="143">
        <f>'[1]Report_Daily Hrly Load Sheet '!M40</f>
        <v>770.74749999999995</v>
      </c>
      <c r="AA34" s="143">
        <f>'[1]Report_Daily Hrly Load Sheet '!M20</f>
        <v>46</v>
      </c>
      <c r="AB34" s="143">
        <f>'[1]convertor2 (2)'!E13</f>
        <v>329</v>
      </c>
      <c r="AC34" s="144">
        <f t="shared" si="3"/>
        <v>1145.7474999999999</v>
      </c>
      <c r="AD34" s="179">
        <f>AP52</f>
        <v>1587</v>
      </c>
      <c r="AE34" s="158">
        <f>MAX(AO49:AO52)</f>
        <v>1591</v>
      </c>
      <c r="AF34" s="158">
        <f>MIN(AO49:AO52)</f>
        <v>1584</v>
      </c>
      <c r="AG34" s="159">
        <f t="shared" si="4"/>
        <v>1587</v>
      </c>
      <c r="AH34" s="159">
        <f t="shared" si="5"/>
        <v>1587</v>
      </c>
      <c r="AI34" s="159">
        <f t="shared" si="6"/>
        <v>1588.344228608433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49.94</v>
      </c>
      <c r="AN34" s="95"/>
      <c r="AO34" s="71">
        <f>[1]Report_Actual_RTD!E26</f>
        <v>1232</v>
      </c>
      <c r="AP34" s="83"/>
      <c r="AV34" s="171">
        <f t="shared" si="7"/>
        <v>46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917.10686459272131</v>
      </c>
      <c r="C35" s="153">
        <f t="shared" si="9"/>
        <v>46.107728337236537</v>
      </c>
      <c r="D35" s="153">
        <f t="shared" si="10"/>
        <v>329.66759670259989</v>
      </c>
      <c r="E35" s="153">
        <f>BJ17</f>
        <v>55</v>
      </c>
      <c r="F35" s="153">
        <f>BJ18</f>
        <v>74</v>
      </c>
      <c r="G35" s="153">
        <f>'[1]Form-7_Daily Hrly Load Sheet'!N29</f>
        <v>119.39</v>
      </c>
      <c r="H35" s="153">
        <f t="shared" si="11"/>
        <v>1541.2721896325577</v>
      </c>
      <c r="I35" s="154">
        <f t="shared" si="12"/>
        <v>31.058486576546329</v>
      </c>
      <c r="J35" s="154">
        <f t="shared" si="0"/>
        <v>1572.330676209104</v>
      </c>
      <c r="K35" s="154">
        <v>0</v>
      </c>
      <c r="L35" s="154">
        <v>0</v>
      </c>
      <c r="M35" s="155">
        <v>0</v>
      </c>
      <c r="N35" s="154">
        <v>0</v>
      </c>
      <c r="O35" s="163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1572.330676209104</v>
      </c>
      <c r="W35" s="15"/>
      <c r="X35" s="165"/>
      <c r="Y35" s="113">
        <v>11</v>
      </c>
      <c r="Z35" s="143">
        <f>'[1]Report_Daily Hrly Load Sheet '!N40</f>
        <v>794.49749999999995</v>
      </c>
      <c r="AA35" s="143">
        <f>'[1]Report_Daily Hrly Load Sheet '!N20</f>
        <v>46</v>
      </c>
      <c r="AB35" s="143">
        <f>'[1]convertor2 (2)'!E14</f>
        <v>329</v>
      </c>
      <c r="AC35" s="144">
        <f t="shared" si="3"/>
        <v>1169.4974999999999</v>
      </c>
      <c r="AD35" s="144">
        <f>AP56</f>
        <v>1571</v>
      </c>
      <c r="AE35" s="158">
        <f>MAX(AO53:AO56)</f>
        <v>1587</v>
      </c>
      <c r="AF35" s="158">
        <f>MIN(AO53:AO56)</f>
        <v>1556</v>
      </c>
      <c r="AG35" s="159">
        <f t="shared" si="4"/>
        <v>1571</v>
      </c>
      <c r="AH35" s="159">
        <f t="shared" si="5"/>
        <v>1571</v>
      </c>
      <c r="AI35" s="159">
        <f t="shared" si="6"/>
        <v>1572.330676209104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49.99</v>
      </c>
      <c r="AN35" s="82"/>
      <c r="AO35" s="71">
        <f>[1]Report_Actual_RTD!E27</f>
        <v>1271</v>
      </c>
      <c r="AP35" s="83"/>
      <c r="AV35" s="181">
        <f t="shared" si="7"/>
        <v>46</v>
      </c>
      <c r="AW35" s="151">
        <v>11</v>
      </c>
    </row>
    <row r="36" spans="1:49" ht="18" customHeight="1">
      <c r="A36" s="152">
        <v>12</v>
      </c>
      <c r="B36" s="153">
        <f t="shared" si="8"/>
        <v>922.01273802154788</v>
      </c>
      <c r="C36" s="153">
        <f t="shared" si="9"/>
        <v>46.107728337236537</v>
      </c>
      <c r="D36" s="153">
        <f t="shared" si="10"/>
        <v>322.15237793278379</v>
      </c>
      <c r="E36" s="153">
        <f>BK17</f>
        <v>55</v>
      </c>
      <c r="F36" s="153">
        <f>BK18</f>
        <v>74</v>
      </c>
      <c r="G36" s="153">
        <f>'[1]Form-7_Daily Hrly Load Sheet'!O29</f>
        <v>119.46</v>
      </c>
      <c r="H36" s="153">
        <f t="shared" si="11"/>
        <v>1538.7328442915682</v>
      </c>
      <c r="I36" s="154">
        <f t="shared" si="12"/>
        <v>-50.223106422701221</v>
      </c>
      <c r="J36" s="154">
        <f t="shared" si="0"/>
        <v>1488.509737868867</v>
      </c>
      <c r="K36" s="154">
        <v>0</v>
      </c>
      <c r="L36" s="154">
        <v>0</v>
      </c>
      <c r="M36" s="155">
        <v>0</v>
      </c>
      <c r="N36" s="154">
        <v>0</v>
      </c>
      <c r="O36" s="163">
        <v>0</v>
      </c>
      <c r="P36" s="154">
        <f>'[1]Report_PSPR NRPC  (SLDC)'!C38</f>
        <v>20.266666666666666</v>
      </c>
      <c r="Q36" s="155">
        <v>0</v>
      </c>
      <c r="R36" s="155">
        <v>0</v>
      </c>
      <c r="S36" s="155">
        <v>0</v>
      </c>
      <c r="T36" s="154">
        <f t="shared" si="13"/>
        <v>20.266666666666666</v>
      </c>
      <c r="U36" s="156">
        <f t="shared" si="1"/>
        <v>2.0266666666666665E-2</v>
      </c>
      <c r="V36" s="157">
        <f t="shared" si="2"/>
        <v>1508.7764045355336</v>
      </c>
      <c r="W36" s="15"/>
      <c r="X36" s="165"/>
      <c r="Y36" s="113">
        <v>12</v>
      </c>
      <c r="Z36" s="143">
        <f>'[1]Report_Daily Hrly Load Sheet '!O40</f>
        <v>798.74749999999995</v>
      </c>
      <c r="AA36" s="143">
        <f>'[1]Report_Daily Hrly Load Sheet '!O20</f>
        <v>46</v>
      </c>
      <c r="AB36" s="143">
        <f>'[1]convertor2 (2)'!E15</f>
        <v>321.5</v>
      </c>
      <c r="AC36" s="144">
        <f t="shared" si="3"/>
        <v>1166.2474999999999</v>
      </c>
      <c r="AD36" s="144">
        <f>AP60</f>
        <v>1487.25</v>
      </c>
      <c r="AE36" s="158">
        <f>MAX(AO57:AO60)</f>
        <v>1532</v>
      </c>
      <c r="AF36" s="158">
        <f>MIN(AO57:AO60)</f>
        <v>1452</v>
      </c>
      <c r="AG36" s="159">
        <f t="shared" si="4"/>
        <v>1487.25</v>
      </c>
      <c r="AH36" s="159">
        <f t="shared" si="5"/>
        <v>1487.25</v>
      </c>
      <c r="AI36" s="159">
        <f t="shared" si="6"/>
        <v>1488.509737868867</v>
      </c>
      <c r="AJ36" s="166">
        <f>'[1]Report_Daily Hrly Load Sheet '!$O$82</f>
        <v>20.266666666666666</v>
      </c>
      <c r="AK36" s="161">
        <v>24</v>
      </c>
      <c r="AL36" s="80" t="s">
        <v>101</v>
      </c>
      <c r="AM36" s="81">
        <f>IF([1]Report_Actual_RTD!C28="","",[1]Report_Actual_RTD!C28)</f>
        <v>50</v>
      </c>
      <c r="AN36" s="149">
        <f>IF(SUM(AM33:AM36)&gt;0,AVERAGE(AM33:AM36),"")</f>
        <v>49.97</v>
      </c>
      <c r="AO36" s="71">
        <f>[1]Report_Actual_RTD!E28</f>
        <v>1325</v>
      </c>
      <c r="AP36" s="83">
        <f>IF(SUM(AO33:AO36)&gt;0,AVERAGE(AO33:AO36),0)</f>
        <v>1260.75</v>
      </c>
      <c r="AV36" s="162">
        <f t="shared" si="7"/>
        <v>46</v>
      </c>
      <c r="AW36" s="151">
        <v>12</v>
      </c>
    </row>
    <row r="37" spans="1:49" ht="18" customHeight="1">
      <c r="A37" s="152">
        <v>13</v>
      </c>
      <c r="B37" s="153">
        <f t="shared" si="8"/>
        <v>929.80441934968394</v>
      </c>
      <c r="C37" s="153">
        <f t="shared" si="9"/>
        <v>46.107728337236537</v>
      </c>
      <c r="D37" s="153">
        <f t="shared" si="10"/>
        <v>328.6655675332911</v>
      </c>
      <c r="E37" s="153">
        <f>BL17</f>
        <v>55</v>
      </c>
      <c r="F37" s="153">
        <f>BL18</f>
        <v>45.75</v>
      </c>
      <c r="G37" s="153">
        <f>'[1]Form-7_Daily Hrly Load Sheet'!P29</f>
        <v>119.54</v>
      </c>
      <c r="H37" s="153">
        <f t="shared" si="11"/>
        <v>1524.8677152202115</v>
      </c>
      <c r="I37" s="154">
        <f t="shared" si="12"/>
        <v>-78.04325594084753</v>
      </c>
      <c r="J37" s="154">
        <f t="shared" si="0"/>
        <v>1446.824459279364</v>
      </c>
      <c r="K37" s="154">
        <v>0</v>
      </c>
      <c r="L37" s="154">
        <v>0</v>
      </c>
      <c r="M37" s="155">
        <v>0</v>
      </c>
      <c r="N37" s="154">
        <v>0</v>
      </c>
      <c r="O37" s="163">
        <v>0</v>
      </c>
      <c r="P37" s="154">
        <f>'[1]Report_PSPR NRPC  (SLDC)'!C39</f>
        <v>0.6333333333333333</v>
      </c>
      <c r="Q37" s="155">
        <v>0</v>
      </c>
      <c r="R37" s="155">
        <v>0</v>
      </c>
      <c r="S37" s="155">
        <v>0</v>
      </c>
      <c r="T37" s="154">
        <f t="shared" si="13"/>
        <v>0.6333333333333333</v>
      </c>
      <c r="U37" s="156">
        <f t="shared" si="1"/>
        <v>6.333333333333333E-4</v>
      </c>
      <c r="V37" s="157">
        <f t="shared" si="2"/>
        <v>1447.4577926126974</v>
      </c>
      <c r="W37" s="15"/>
      <c r="X37" s="165"/>
      <c r="Y37" s="113">
        <v>13</v>
      </c>
      <c r="Z37" s="143">
        <f>'[1]Report_Daily Hrly Load Sheet '!P40</f>
        <v>805.49749999999995</v>
      </c>
      <c r="AA37" s="143">
        <f>'[1]Report_Daily Hrly Load Sheet '!P20</f>
        <v>46</v>
      </c>
      <c r="AB37" s="143">
        <f>'[1]convertor2 (2)'!E16</f>
        <v>328</v>
      </c>
      <c r="AC37" s="144">
        <f t="shared" si="3"/>
        <v>1179.4974999999999</v>
      </c>
      <c r="AD37" s="144">
        <f>AP65</f>
        <v>1445.6</v>
      </c>
      <c r="AE37" s="158">
        <f>MAX(AO61:AO65)</f>
        <v>1476</v>
      </c>
      <c r="AF37" s="158">
        <f>MIN(AO61:AO65)</f>
        <v>1399</v>
      </c>
      <c r="AG37" s="159">
        <f t="shared" si="4"/>
        <v>1445.6</v>
      </c>
      <c r="AH37" s="159">
        <f t="shared" si="5"/>
        <v>1445.6</v>
      </c>
      <c r="AI37" s="159">
        <f t="shared" si="6"/>
        <v>1446.824459279364</v>
      </c>
      <c r="AJ37" s="166">
        <f>'[1]Report_Daily Hrly Load Sheet '!$P$82</f>
        <v>0.6333333333333333</v>
      </c>
      <c r="AK37" s="161">
        <v>25</v>
      </c>
      <c r="AL37" s="80" t="s">
        <v>102</v>
      </c>
      <c r="AM37" s="81">
        <f>IF([1]Report_Actual_RTD!C29="","",[1]Report_Actual_RTD!C29)</f>
        <v>49.97</v>
      </c>
      <c r="AN37" s="82"/>
      <c r="AO37" s="71">
        <f>[1]Report_Actual_RTD!E29</f>
        <v>1401</v>
      </c>
      <c r="AP37" s="83"/>
      <c r="AV37" s="162">
        <f t="shared" si="7"/>
        <v>46</v>
      </c>
      <c r="AW37" s="151">
        <v>13</v>
      </c>
    </row>
    <row r="38" spans="1:49" ht="18" customHeight="1">
      <c r="A38" s="152">
        <v>14</v>
      </c>
      <c r="B38" s="153">
        <f t="shared" si="8"/>
        <v>949.31248074901748</v>
      </c>
      <c r="C38" s="153">
        <f t="shared" si="9"/>
        <v>46.107728337236537</v>
      </c>
      <c r="D38" s="153">
        <f t="shared" si="10"/>
        <v>329.66759670259989</v>
      </c>
      <c r="E38" s="153">
        <f>BM17</f>
        <v>55.25</v>
      </c>
      <c r="F38" s="153">
        <f>BM18</f>
        <v>41</v>
      </c>
      <c r="G38" s="153">
        <f>'[1]Form-7_Daily Hrly Load Sheet'!Q29</f>
        <v>119.5</v>
      </c>
      <c r="H38" s="153">
        <f t="shared" si="11"/>
        <v>1540.837805788854</v>
      </c>
      <c r="I38" s="154">
        <f t="shared" si="12"/>
        <v>-159.33529567175242</v>
      </c>
      <c r="J38" s="154">
        <f t="shared" si="0"/>
        <v>1381.5025101171016</v>
      </c>
      <c r="K38" s="154">
        <v>0</v>
      </c>
      <c r="L38" s="154">
        <v>0</v>
      </c>
      <c r="M38" s="155">
        <v>0</v>
      </c>
      <c r="N38" s="154">
        <v>0</v>
      </c>
      <c r="O38" s="163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1381.5025101171016</v>
      </c>
      <c r="W38" s="15"/>
      <c r="X38" s="165"/>
      <c r="Y38" s="113">
        <v>14</v>
      </c>
      <c r="Z38" s="143">
        <f>'[1]Report_Daily Hrly Load Sheet '!Q40</f>
        <v>822.39750000000004</v>
      </c>
      <c r="AA38" s="143">
        <f>'[1]Report_Daily Hrly Load Sheet '!Q20</f>
        <v>46</v>
      </c>
      <c r="AB38" s="143">
        <f>'[1]convertor2 (2)'!E17</f>
        <v>329</v>
      </c>
      <c r="AC38" s="144">
        <f t="shared" si="3"/>
        <v>1197.3975</v>
      </c>
      <c r="AD38" s="144">
        <f>AP68</f>
        <v>1380.3333333333333</v>
      </c>
      <c r="AE38" s="158">
        <f>MAX(AO67:AO68)</f>
        <v>1384</v>
      </c>
      <c r="AF38" s="158">
        <f>MIN(AO67:AO68)</f>
        <v>1367</v>
      </c>
      <c r="AG38" s="159">
        <f t="shared" si="4"/>
        <v>1380.3333333333333</v>
      </c>
      <c r="AH38" s="159">
        <f t="shared" si="5"/>
        <v>1380.3333333333333</v>
      </c>
      <c r="AI38" s="159">
        <f t="shared" si="6"/>
        <v>1381.5025101171016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49.96</v>
      </c>
      <c r="AN38" s="182"/>
      <c r="AO38" s="71">
        <f>[1]Report_Actual_RTD!E30</f>
        <v>1463</v>
      </c>
      <c r="AP38" s="83"/>
      <c r="AV38" s="162">
        <f t="shared" si="7"/>
        <v>46</v>
      </c>
      <c r="AW38" s="151">
        <v>14</v>
      </c>
    </row>
    <row r="39" spans="1:49" ht="18" customHeight="1">
      <c r="A39" s="152">
        <v>15</v>
      </c>
      <c r="B39" s="153">
        <f t="shared" si="8"/>
        <v>967.23334780373079</v>
      </c>
      <c r="C39" s="153">
        <f t="shared" si="9"/>
        <v>69.913348946135841</v>
      </c>
      <c r="D39" s="153">
        <f t="shared" si="10"/>
        <v>329.1665821179455</v>
      </c>
      <c r="E39" s="153">
        <f>BN17</f>
        <v>111</v>
      </c>
      <c r="F39" s="153">
        <f>BN18</f>
        <v>41</v>
      </c>
      <c r="G39" s="153">
        <f>'[1]Form-7_Daily Hrly Load Sheet'!R29</f>
        <v>119.47</v>
      </c>
      <c r="H39" s="153">
        <f t="shared" si="11"/>
        <v>1637.7832788678122</v>
      </c>
      <c r="I39" s="154">
        <f t="shared" si="12"/>
        <v>-243.85358485748134</v>
      </c>
      <c r="J39" s="154">
        <f t="shared" si="0"/>
        <v>1393.9296940103309</v>
      </c>
      <c r="K39" s="154">
        <v>0</v>
      </c>
      <c r="L39" s="154">
        <v>0</v>
      </c>
      <c r="M39" s="155">
        <v>0</v>
      </c>
      <c r="N39" s="154">
        <v>0</v>
      </c>
      <c r="O39" s="163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1393.9296940103309</v>
      </c>
      <c r="W39" s="15"/>
      <c r="X39" s="165"/>
      <c r="Y39" s="113">
        <v>15</v>
      </c>
      <c r="Z39" s="143">
        <f>'[1]Report_Daily Hrly Load Sheet '!R40</f>
        <v>837.92250000000001</v>
      </c>
      <c r="AA39" s="143">
        <f>'[1]Report_Daily Hrly Load Sheet '!R20</f>
        <v>69.75</v>
      </c>
      <c r="AB39" s="143">
        <f>'[1]convertor2 (2)'!E18</f>
        <v>328.5</v>
      </c>
      <c r="AC39" s="144">
        <f t="shared" si="3"/>
        <v>1236.1725000000001</v>
      </c>
      <c r="AD39" s="144">
        <f>AP72</f>
        <v>1392.75</v>
      </c>
      <c r="AE39" s="158">
        <f>MAX(AO69:AO72)</f>
        <v>1405</v>
      </c>
      <c r="AF39" s="158">
        <f>MIN(AO69:AO72)</f>
        <v>1383</v>
      </c>
      <c r="AG39" s="159">
        <f t="shared" si="4"/>
        <v>1392.75</v>
      </c>
      <c r="AH39" s="159">
        <f t="shared" si="5"/>
        <v>1392.75</v>
      </c>
      <c r="AI39" s="159">
        <f t="shared" si="6"/>
        <v>1393.9296940103309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50.01</v>
      </c>
      <c r="AN39" s="183"/>
      <c r="AO39" s="71">
        <f>[1]Report_Actual_RTD!E31</f>
        <v>1512</v>
      </c>
      <c r="AP39" s="83"/>
      <c r="AV39" s="162">
        <f t="shared" si="7"/>
        <v>69.75</v>
      </c>
      <c r="AW39" s="151">
        <v>15</v>
      </c>
    </row>
    <row r="40" spans="1:49" ht="18" customHeight="1">
      <c r="A40" s="152">
        <v>16</v>
      </c>
      <c r="B40" s="153">
        <f t="shared" si="8"/>
        <v>978.6611470849972</v>
      </c>
      <c r="C40" s="153">
        <f t="shared" si="9"/>
        <v>95.2224824355972</v>
      </c>
      <c r="D40" s="153">
        <f t="shared" si="10"/>
        <v>328.9160748256183</v>
      </c>
      <c r="E40" s="153">
        <f>BO17</f>
        <v>111</v>
      </c>
      <c r="F40" s="153">
        <f>BO18</f>
        <v>41.25</v>
      </c>
      <c r="G40" s="153">
        <f>'[1]Form-7_Daily Hrly Load Sheet'!S29</f>
        <v>119.49</v>
      </c>
      <c r="H40" s="153">
        <f t="shared" si="11"/>
        <v>1674.5397043462128</v>
      </c>
      <c r="I40" s="154">
        <f t="shared" si="12"/>
        <v>-287.61593951058853</v>
      </c>
      <c r="J40" s="154">
        <f t="shared" si="0"/>
        <v>1386.9237648356243</v>
      </c>
      <c r="K40" s="154">
        <v>0</v>
      </c>
      <c r="L40" s="154">
        <v>0</v>
      </c>
      <c r="M40" s="155">
        <v>0</v>
      </c>
      <c r="N40" s="154">
        <v>0</v>
      </c>
      <c r="O40" s="163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1386.9237648356243</v>
      </c>
      <c r="W40" s="15"/>
      <c r="X40" s="165"/>
      <c r="Y40" s="113">
        <v>16</v>
      </c>
      <c r="Z40" s="143">
        <f>'[1]Report_Daily Hrly Load Sheet '!S40</f>
        <v>847.82249999999999</v>
      </c>
      <c r="AA40" s="143">
        <f>'[1]Report_Daily Hrly Load Sheet '!S20</f>
        <v>95</v>
      </c>
      <c r="AB40" s="143">
        <f>'[1]convertor2 (2)'!E19</f>
        <v>328.25</v>
      </c>
      <c r="AC40" s="144">
        <f t="shared" si="3"/>
        <v>1271.0725</v>
      </c>
      <c r="AD40" s="144">
        <f>AP76</f>
        <v>1385.75</v>
      </c>
      <c r="AE40" s="158">
        <f>MAX(AO73:AO76)</f>
        <v>1405</v>
      </c>
      <c r="AF40" s="158">
        <f>MIN(AO73:AO76)</f>
        <v>1374</v>
      </c>
      <c r="AG40" s="159">
        <f t="shared" si="4"/>
        <v>1385.75</v>
      </c>
      <c r="AH40" s="159">
        <f t="shared" si="5"/>
        <v>1385.75</v>
      </c>
      <c r="AI40" s="159">
        <f t="shared" si="6"/>
        <v>1386.9237648356243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50.03</v>
      </c>
      <c r="AN40" s="149">
        <f>IF(SUM(AM37:AM40)&gt;0,AVERAGE(AM37:AM40),"")</f>
        <v>49.9925</v>
      </c>
      <c r="AO40" s="71">
        <f>[1]Report_Actual_RTD!E32</f>
        <v>1551</v>
      </c>
      <c r="AP40" s="83">
        <f>IF(SUM(AO37:AO40)&gt;0,AVERAGE(AO37:AO40),0)</f>
        <v>1481.75</v>
      </c>
      <c r="AV40" s="162">
        <f t="shared" si="7"/>
        <v>95</v>
      </c>
      <c r="AW40" s="151">
        <v>16</v>
      </c>
    </row>
    <row r="41" spans="1:49" ht="18" customHeight="1">
      <c r="A41" s="152">
        <v>17</v>
      </c>
      <c r="B41" s="153">
        <f t="shared" si="8"/>
        <v>998.31349887929605</v>
      </c>
      <c r="C41" s="153">
        <f t="shared" si="9"/>
        <v>95.2224824355972</v>
      </c>
      <c r="D41" s="153">
        <f t="shared" si="10"/>
        <v>328.9160748256183</v>
      </c>
      <c r="E41" s="153">
        <f>BP17</f>
        <v>110</v>
      </c>
      <c r="F41" s="153">
        <f>BP18</f>
        <v>71.75</v>
      </c>
      <c r="G41" s="153">
        <f>'[1]Form-7_Daily Hrly Load Sheet'!T29</f>
        <v>119.42</v>
      </c>
      <c r="H41" s="153">
        <f t="shared" si="11"/>
        <v>1723.6220561405116</v>
      </c>
      <c r="I41" s="154">
        <f t="shared" si="12"/>
        <v>-308.92478636230112</v>
      </c>
      <c r="J41" s="154">
        <f t="shared" si="0"/>
        <v>1414.6972697782105</v>
      </c>
      <c r="K41" s="154">
        <v>0</v>
      </c>
      <c r="L41" s="154">
        <v>0</v>
      </c>
      <c r="M41" s="155">
        <v>0</v>
      </c>
      <c r="N41" s="154">
        <v>0</v>
      </c>
      <c r="O41" s="163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1414.6972697782105</v>
      </c>
      <c r="W41" s="15"/>
      <c r="X41" s="165"/>
      <c r="Y41" s="113">
        <v>17</v>
      </c>
      <c r="Z41" s="143">
        <f>'[1]Report_Daily Hrly Load Sheet '!T40</f>
        <v>864.84749999999997</v>
      </c>
      <c r="AA41" s="143">
        <f>'[1]Report_Daily Hrly Load Sheet '!T20</f>
        <v>95</v>
      </c>
      <c r="AB41" s="143">
        <f>'[1]convertor2 (2)'!E20</f>
        <v>328.25</v>
      </c>
      <c r="AC41" s="144">
        <f t="shared" si="3"/>
        <v>1288.0974999999999</v>
      </c>
      <c r="AD41" s="144">
        <f>AP80</f>
        <v>1413.5</v>
      </c>
      <c r="AE41" s="158">
        <f>MAX(AO77:AO80)</f>
        <v>1422</v>
      </c>
      <c r="AF41" s="158">
        <f>MIN(AO77:AO80)</f>
        <v>1405</v>
      </c>
      <c r="AG41" s="159">
        <f t="shared" si="4"/>
        <v>1413.5</v>
      </c>
      <c r="AH41" s="159">
        <f t="shared" si="5"/>
        <v>1413.5</v>
      </c>
      <c r="AI41" s="159">
        <f t="shared" si="6"/>
        <v>1414.6972697782105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50.01</v>
      </c>
      <c r="AN41" s="82"/>
      <c r="AO41" s="71">
        <f>[1]Report_Actual_RTD!E33</f>
        <v>1584</v>
      </c>
      <c r="AP41" s="83"/>
      <c r="AV41" s="162">
        <f t="shared" si="7"/>
        <v>95</v>
      </c>
      <c r="AW41" s="151">
        <v>17</v>
      </c>
    </row>
    <row r="42" spans="1:49" ht="18" customHeight="1">
      <c r="A42" s="152">
        <v>18</v>
      </c>
      <c r="B42" s="153">
        <f t="shared" si="8"/>
        <v>999.46782203901989</v>
      </c>
      <c r="C42" s="153">
        <f t="shared" si="9"/>
        <v>95.2224824355972</v>
      </c>
      <c r="D42" s="153">
        <f t="shared" si="10"/>
        <v>329.1665821179455</v>
      </c>
      <c r="E42" s="153">
        <f>BQ17</f>
        <v>110.25</v>
      </c>
      <c r="F42" s="153">
        <f>BQ18</f>
        <v>74</v>
      </c>
      <c r="G42" s="153">
        <f>'[1]Form-7_Daily Hrly Load Sheet'!U29</f>
        <v>119.46</v>
      </c>
      <c r="H42" s="153">
        <f t="shared" si="11"/>
        <v>1727.5668865925627</v>
      </c>
      <c r="I42" s="154">
        <f t="shared" si="12"/>
        <v>-329.88401623863911</v>
      </c>
      <c r="J42" s="154">
        <f t="shared" si="0"/>
        <v>1397.6828703539236</v>
      </c>
      <c r="K42" s="154">
        <v>0</v>
      </c>
      <c r="L42" s="154">
        <v>0</v>
      </c>
      <c r="M42" s="155">
        <v>0</v>
      </c>
      <c r="N42" s="154">
        <v>0</v>
      </c>
      <c r="O42" s="163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1397.6828703539236</v>
      </c>
      <c r="W42" s="15"/>
      <c r="X42" s="165"/>
      <c r="Y42" s="113">
        <v>18</v>
      </c>
      <c r="Z42" s="143">
        <f>'[1]Report_Daily Hrly Load Sheet '!U40</f>
        <v>865.84749999999997</v>
      </c>
      <c r="AA42" s="143">
        <f>'[1]Report_Daily Hrly Load Sheet '!U20</f>
        <v>95</v>
      </c>
      <c r="AB42" s="143">
        <f>'[1]convertor2 (2)'!E21</f>
        <v>328.5</v>
      </c>
      <c r="AC42" s="144">
        <f t="shared" si="3"/>
        <v>1289.3474999999999</v>
      </c>
      <c r="AD42" s="144">
        <f>AP84</f>
        <v>1396.5</v>
      </c>
      <c r="AE42" s="158">
        <f>MAX(AO81:AO84)</f>
        <v>1406</v>
      </c>
      <c r="AF42" s="158">
        <f>MIN(AO81:AO84)</f>
        <v>1384</v>
      </c>
      <c r="AG42" s="159">
        <f t="shared" si="4"/>
        <v>1396.5</v>
      </c>
      <c r="AH42" s="159">
        <f t="shared" si="5"/>
        <v>1396.5</v>
      </c>
      <c r="AI42" s="159">
        <f t="shared" si="6"/>
        <v>1397.6828703539236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50.04</v>
      </c>
      <c r="AN42" s="82"/>
      <c r="AO42" s="71">
        <f>[1]Report_Actual_RTD!E34</f>
        <v>1592</v>
      </c>
      <c r="AP42" s="83"/>
      <c r="AV42" s="162">
        <f t="shared" si="7"/>
        <v>95</v>
      </c>
      <c r="AW42" s="151">
        <v>18</v>
      </c>
    </row>
    <row r="43" spans="1:49" ht="18" customHeight="1">
      <c r="A43" s="152">
        <v>19</v>
      </c>
      <c r="B43" s="153">
        <f t="shared" si="8"/>
        <v>994.56194861019355</v>
      </c>
      <c r="C43" s="153">
        <f t="shared" si="9"/>
        <v>95.2224824355972</v>
      </c>
      <c r="D43" s="153">
        <f t="shared" si="10"/>
        <v>329.66759670259989</v>
      </c>
      <c r="E43" s="153">
        <f>BR17</f>
        <v>110.25</v>
      </c>
      <c r="F43" s="153">
        <f>BR18</f>
        <v>74</v>
      </c>
      <c r="G43" s="153">
        <f>'[1]Form-7_Daily Hrly Load Sheet'!V29</f>
        <v>119.42</v>
      </c>
      <c r="H43" s="153">
        <f t="shared" si="11"/>
        <v>1723.1220277483908</v>
      </c>
      <c r="I43" s="154">
        <f t="shared" si="12"/>
        <v>-344.20503911243077</v>
      </c>
      <c r="J43" s="154">
        <f t="shared" si="0"/>
        <v>1378.91698863596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1378.91698863596</v>
      </c>
      <c r="W43" s="15"/>
      <c r="X43" s="22"/>
      <c r="Y43" s="113">
        <v>19</v>
      </c>
      <c r="Z43" s="143">
        <f>'[1]Report_Daily Hrly Load Sheet '!V40</f>
        <v>861.59749999999997</v>
      </c>
      <c r="AA43" s="143">
        <f>'[1]Report_Daily Hrly Load Sheet '!V20</f>
        <v>95</v>
      </c>
      <c r="AB43" s="143">
        <f>'[1]convertor2 (2)'!E22</f>
        <v>329</v>
      </c>
      <c r="AC43" s="144">
        <f t="shared" si="3"/>
        <v>1285.5974999999999</v>
      </c>
      <c r="AD43" s="144">
        <f>AP88</f>
        <v>1377.75</v>
      </c>
      <c r="AE43" s="158">
        <f>MAX(AO85:AO88)</f>
        <v>1391</v>
      </c>
      <c r="AF43" s="158">
        <f>MIN(AO85:AO88)</f>
        <v>1370</v>
      </c>
      <c r="AG43" s="159">
        <f t="shared" si="4"/>
        <v>1377.75</v>
      </c>
      <c r="AH43" s="159">
        <f t="shared" si="5"/>
        <v>1377.75</v>
      </c>
      <c r="AI43" s="159">
        <f t="shared" si="6"/>
        <v>1378.91698863596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50.03</v>
      </c>
      <c r="AN43" s="82"/>
      <c r="AO43" s="71">
        <f>[1]Report_Actual_RTD!E35</f>
        <v>1570</v>
      </c>
      <c r="AP43" s="83"/>
      <c r="AV43" s="162">
        <f t="shared" si="7"/>
        <v>95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1013.0311191657756</v>
      </c>
      <c r="C44" s="153">
        <f t="shared" si="9"/>
        <v>95.2224824355972</v>
      </c>
      <c r="D44" s="153">
        <f t="shared" si="10"/>
        <v>329.66759670259989</v>
      </c>
      <c r="E44" s="153">
        <f>BS17</f>
        <v>110.5</v>
      </c>
      <c r="F44" s="153">
        <f>BS18</f>
        <v>74</v>
      </c>
      <c r="G44" s="153">
        <f>'[1]Form-7_Daily Hrly Load Sheet'!W29</f>
        <v>119.46</v>
      </c>
      <c r="H44" s="153">
        <f t="shared" si="11"/>
        <v>1741.8811983039727</v>
      </c>
      <c r="I44" s="154">
        <f t="shared" si="12"/>
        <v>-294.90661197086501</v>
      </c>
      <c r="J44" s="154">
        <f t="shared" si="0"/>
        <v>1446.9745863331077</v>
      </c>
      <c r="K44" s="167">
        <v>0</v>
      </c>
      <c r="L44" s="154">
        <v>0</v>
      </c>
      <c r="M44" s="155">
        <v>0</v>
      </c>
      <c r="N44" s="154">
        <v>0</v>
      </c>
      <c r="O44" s="163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1446.9745863331077</v>
      </c>
      <c r="W44" s="178"/>
      <c r="X44" s="184"/>
      <c r="Y44" s="169">
        <v>20</v>
      </c>
      <c r="Z44" s="143">
        <f>'[1]Report_Daily Hrly Load Sheet '!W40</f>
        <v>877.59749999999997</v>
      </c>
      <c r="AA44" s="143">
        <f>'[1]Report_Daily Hrly Load Sheet '!W20</f>
        <v>95</v>
      </c>
      <c r="AB44" s="143">
        <f>'[1]convertor2 (2)'!E23</f>
        <v>329</v>
      </c>
      <c r="AC44" s="144">
        <f t="shared" si="3"/>
        <v>1301.5974999999999</v>
      </c>
      <c r="AD44" s="179">
        <f>AP92</f>
        <v>1445.75</v>
      </c>
      <c r="AE44" s="158">
        <f>MAX(AO89:AO92)</f>
        <v>1459</v>
      </c>
      <c r="AF44" s="158">
        <f>MIN(AO89:AO92)</f>
        <v>1426</v>
      </c>
      <c r="AG44" s="159">
        <f t="shared" si="4"/>
        <v>1445.75</v>
      </c>
      <c r="AH44" s="159">
        <f t="shared" si="5"/>
        <v>1445.75</v>
      </c>
      <c r="AI44" s="159">
        <f t="shared" si="6"/>
        <v>1446.9745863331077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50.03</v>
      </c>
      <c r="AN44" s="149">
        <f>IF(SUM(AM41:AM44)&gt;0,AVERAGE(AM41:AM44),"")</f>
        <v>50.027499999999996</v>
      </c>
      <c r="AO44" s="71">
        <f>[1]Report_Actual_RTD!E36</f>
        <v>1579</v>
      </c>
      <c r="AP44" s="83">
        <f>IF(SUM(AO41:AO44)&gt;0,AVERAGE(AO41:AO44),0)</f>
        <v>1581.25</v>
      </c>
      <c r="AV44" s="171">
        <f t="shared" si="7"/>
        <v>95</v>
      </c>
      <c r="AW44" s="172">
        <v>20</v>
      </c>
    </row>
    <row r="45" spans="1:49" ht="18" customHeight="1">
      <c r="A45" s="152">
        <v>21</v>
      </c>
      <c r="B45" s="153">
        <f t="shared" si="8"/>
        <v>1018.514154174464</v>
      </c>
      <c r="C45" s="153">
        <f t="shared" si="9"/>
        <v>95.2224824355972</v>
      </c>
      <c r="D45" s="153">
        <f t="shared" si="10"/>
        <v>329.66759670259989</v>
      </c>
      <c r="E45" s="153">
        <f>BT17</f>
        <v>110.75</v>
      </c>
      <c r="F45" s="153">
        <f>BT18</f>
        <v>74</v>
      </c>
      <c r="G45" s="153">
        <f>'[1]Form-7_Daily Hrly Load Sheet'!X29</f>
        <v>119.41</v>
      </c>
      <c r="H45" s="153">
        <f t="shared" si="11"/>
        <v>1747.5642333126611</v>
      </c>
      <c r="I45" s="154">
        <f t="shared" si="12"/>
        <v>-357.88813915840205</v>
      </c>
      <c r="J45" s="154">
        <f t="shared" si="0"/>
        <v>1389.6760941542591</v>
      </c>
      <c r="K45" s="154">
        <v>0</v>
      </c>
      <c r="L45" s="154">
        <v>0</v>
      </c>
      <c r="M45" s="155">
        <v>0</v>
      </c>
      <c r="N45" s="154">
        <v>0</v>
      </c>
      <c r="O45" s="163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1389.6760941542591</v>
      </c>
      <c r="W45" s="15"/>
      <c r="X45" s="165"/>
      <c r="Y45" s="113">
        <v>21</v>
      </c>
      <c r="Z45" s="143">
        <f>'[1]Report_Daily Hrly Load Sheet '!X40</f>
        <v>882.34749999999997</v>
      </c>
      <c r="AA45" s="143">
        <f>'[1]Report_Daily Hrly Load Sheet '!X20</f>
        <v>95</v>
      </c>
      <c r="AB45" s="143">
        <f>'[1]convertor2 (2)'!E24</f>
        <v>329</v>
      </c>
      <c r="AC45" s="144">
        <f t="shared" si="3"/>
        <v>1306.3474999999999</v>
      </c>
      <c r="AD45" s="144">
        <f>AP96</f>
        <v>1388.5</v>
      </c>
      <c r="AE45" s="158">
        <f>MAX(AO93:AO96)</f>
        <v>1410</v>
      </c>
      <c r="AF45" s="158">
        <f>MIN(AO93:AO96)</f>
        <v>1355</v>
      </c>
      <c r="AG45" s="159">
        <f t="shared" si="4"/>
        <v>1388.5</v>
      </c>
      <c r="AH45" s="159">
        <f t="shared" si="5"/>
        <v>1388.5</v>
      </c>
      <c r="AI45" s="159">
        <f t="shared" si="6"/>
        <v>1389.6760941542591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50.04</v>
      </c>
      <c r="AN45" s="82"/>
      <c r="AO45" s="71">
        <f>[1]Report_Actual_RTD!E37</f>
        <v>1573</v>
      </c>
      <c r="AP45" s="83"/>
      <c r="AV45" s="162">
        <f t="shared" si="7"/>
        <v>95</v>
      </c>
      <c r="AW45" s="151">
        <v>21</v>
      </c>
    </row>
    <row r="46" spans="1:49" ht="18" customHeight="1">
      <c r="A46" s="152">
        <v>22</v>
      </c>
      <c r="B46" s="153">
        <f t="shared" si="8"/>
        <v>1036.6947439401149</v>
      </c>
      <c r="C46" s="153">
        <f t="shared" si="9"/>
        <v>95.2224824355972</v>
      </c>
      <c r="D46" s="153">
        <f t="shared" si="10"/>
        <v>329.66759670259989</v>
      </c>
      <c r="E46" s="153">
        <f>BU17</f>
        <v>110.25</v>
      </c>
      <c r="F46" s="153">
        <f>BU18</f>
        <v>74</v>
      </c>
      <c r="G46" s="153">
        <f>'[1]Form-7_Daily Hrly Load Sheet'!Y29</f>
        <v>119.42</v>
      </c>
      <c r="H46" s="153">
        <f t="shared" si="11"/>
        <v>1765.254823078312</v>
      </c>
      <c r="I46" s="154">
        <f t="shared" si="12"/>
        <v>-454.64564389573934</v>
      </c>
      <c r="J46" s="154">
        <f t="shared" si="0"/>
        <v>1310.6091791825727</v>
      </c>
      <c r="K46" s="154">
        <v>0</v>
      </c>
      <c r="L46" s="154">
        <v>0</v>
      </c>
      <c r="M46" s="155">
        <v>0</v>
      </c>
      <c r="N46" s="154">
        <v>0</v>
      </c>
      <c r="O46" s="163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1310.6091791825727</v>
      </c>
      <c r="W46" s="15"/>
      <c r="X46" s="165"/>
      <c r="Y46" s="113">
        <v>22</v>
      </c>
      <c r="Z46" s="143">
        <f>'[1]Report_Daily Hrly Load Sheet '!Y40</f>
        <v>898.09749999999997</v>
      </c>
      <c r="AA46" s="143">
        <f>'[1]Report_Daily Hrly Load Sheet '!Y20</f>
        <v>95</v>
      </c>
      <c r="AB46" s="143">
        <f>'[1]convertor2 (2)'!E25</f>
        <v>329</v>
      </c>
      <c r="AC46" s="144">
        <f t="shared" si="3"/>
        <v>1322.0974999999999</v>
      </c>
      <c r="AD46" s="144">
        <f>AP100</f>
        <v>1309.5</v>
      </c>
      <c r="AE46" s="158">
        <f>MAX(AO97:AO100)</f>
        <v>1335</v>
      </c>
      <c r="AF46" s="158">
        <f>MIN(AO97:AO100)</f>
        <v>1281</v>
      </c>
      <c r="AG46" s="159">
        <f t="shared" si="4"/>
        <v>1309.5</v>
      </c>
      <c r="AH46" s="159">
        <f t="shared" si="5"/>
        <v>1309.5</v>
      </c>
      <c r="AI46" s="159">
        <f t="shared" si="6"/>
        <v>1310.6091791825727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50.04</v>
      </c>
      <c r="AN46" s="82"/>
      <c r="AO46" s="71">
        <f>[1]Report_Actual_RTD!E38</f>
        <v>1561</v>
      </c>
      <c r="AP46" s="83"/>
      <c r="AV46" s="162">
        <f t="shared" si="7"/>
        <v>95</v>
      </c>
      <c r="AW46" s="151">
        <v>22</v>
      </c>
    </row>
    <row r="47" spans="1:49" ht="18" customHeight="1">
      <c r="A47" s="152">
        <v>23</v>
      </c>
      <c r="B47" s="153">
        <f t="shared" si="8"/>
        <v>1031.5002897213576</v>
      </c>
      <c r="C47" s="153">
        <f t="shared" si="9"/>
        <v>95.2224824355972</v>
      </c>
      <c r="D47" s="153">
        <f t="shared" si="10"/>
        <v>329.66759670259989</v>
      </c>
      <c r="E47" s="153">
        <f>BV17</f>
        <v>110</v>
      </c>
      <c r="F47" s="153">
        <f>BV18</f>
        <v>74</v>
      </c>
      <c r="G47" s="153">
        <f>'[1]Form-7_Daily Hrly Load Sheet'!Z29</f>
        <v>119.46</v>
      </c>
      <c r="H47" s="153">
        <f t="shared" si="11"/>
        <v>1759.8503688595547</v>
      </c>
      <c r="I47" s="154">
        <f t="shared" si="12"/>
        <v>-509.04179941822576</v>
      </c>
      <c r="J47" s="154">
        <f t="shared" si="0"/>
        <v>1250.8085694413289</v>
      </c>
      <c r="K47" s="154">
        <v>0</v>
      </c>
      <c r="L47" s="154">
        <v>0</v>
      </c>
      <c r="M47" s="155">
        <v>0</v>
      </c>
      <c r="N47" s="154">
        <v>0</v>
      </c>
      <c r="O47" s="163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1250.8085694413289</v>
      </c>
      <c r="W47" s="15"/>
      <c r="X47" s="22"/>
      <c r="Y47" s="113">
        <v>23</v>
      </c>
      <c r="Z47" s="143">
        <f>'[1]Report_Daily Hrly Load Sheet '!Z40</f>
        <v>893.59749999999997</v>
      </c>
      <c r="AA47" s="143">
        <f>'[1]Report_Daily Hrly Load Sheet '!Z20</f>
        <v>95</v>
      </c>
      <c r="AB47" s="143">
        <f>'[1]convertor2 (2)'!E26</f>
        <v>329</v>
      </c>
      <c r="AC47" s="144">
        <f t="shared" si="3"/>
        <v>1317.5974999999999</v>
      </c>
      <c r="AD47" s="144">
        <f>AP104</f>
        <v>1249.75</v>
      </c>
      <c r="AE47" s="158">
        <f>MAX(AO101:AO104)</f>
        <v>1271</v>
      </c>
      <c r="AF47" s="158">
        <f>MIN(AO101:AO104)</f>
        <v>1234</v>
      </c>
      <c r="AG47" s="159">
        <f t="shared" si="4"/>
        <v>1249.75</v>
      </c>
      <c r="AH47" s="159">
        <f t="shared" si="5"/>
        <v>1249.75</v>
      </c>
      <c r="AI47" s="159">
        <f t="shared" si="6"/>
        <v>1250.8085694413289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50.02</v>
      </c>
      <c r="AN47" s="82"/>
      <c r="AO47" s="71">
        <f>[1]Report_Actual_RTD!E39</f>
        <v>1571</v>
      </c>
      <c r="AP47" s="83"/>
      <c r="AV47" s="162">
        <f t="shared" si="7"/>
        <v>95</v>
      </c>
      <c r="AW47" s="151">
        <v>23</v>
      </c>
    </row>
    <row r="48" spans="1:49" ht="18" customHeight="1">
      <c r="A48" s="152">
        <v>24</v>
      </c>
      <c r="B48" s="153">
        <f t="shared" si="8"/>
        <v>1027.4601586623239</v>
      </c>
      <c r="C48" s="153">
        <f t="shared" si="9"/>
        <v>95.2224824355972</v>
      </c>
      <c r="D48" s="153">
        <f>IF(AB48=0,0,AB48/$AB$50*$AB$12)</f>
        <v>329.66759670259989</v>
      </c>
      <c r="E48" s="153">
        <f>BW17</f>
        <v>109.5</v>
      </c>
      <c r="F48" s="153">
        <f>BW18</f>
        <v>74</v>
      </c>
      <c r="G48" s="153">
        <f>'[1]Form-7_Daily Hrly Load Sheet'!AA29</f>
        <v>119.44</v>
      </c>
      <c r="H48" s="153">
        <f t="shared" si="11"/>
        <v>1755.290237800521</v>
      </c>
      <c r="I48" s="154">
        <f t="shared" si="12"/>
        <v>-554.77423136333437</v>
      </c>
      <c r="J48" s="154">
        <f t="shared" si="0"/>
        <v>1200.5160064371867</v>
      </c>
      <c r="K48" s="154">
        <v>0</v>
      </c>
      <c r="L48" s="154">
        <v>0</v>
      </c>
      <c r="M48" s="155">
        <v>0</v>
      </c>
      <c r="N48" s="154">
        <v>0</v>
      </c>
      <c r="O48" s="163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1200.5160064371867</v>
      </c>
      <c r="W48" s="15"/>
      <c r="X48" s="165"/>
      <c r="Y48" s="113">
        <v>24</v>
      </c>
      <c r="Z48" s="143">
        <f>'[1]Report_Daily Hrly Load Sheet '!AA40</f>
        <v>890.09749999999997</v>
      </c>
      <c r="AA48" s="143">
        <f>'[1]Report_Daily Hrly Load Sheet '!AA20</f>
        <v>95</v>
      </c>
      <c r="AB48" s="143">
        <f>'[1]convertor2 (2)'!E27</f>
        <v>329</v>
      </c>
      <c r="AC48" s="144">
        <f t="shared" si="3"/>
        <v>1314.0974999999999</v>
      </c>
      <c r="AD48" s="144">
        <f>AP108</f>
        <v>1199.5</v>
      </c>
      <c r="AE48" s="158">
        <f>MAX(AO105:AO108)</f>
        <v>1213</v>
      </c>
      <c r="AF48" s="158">
        <f>MIN(AO106:AO109)</f>
        <v>1187</v>
      </c>
      <c r="AG48" s="159">
        <f t="shared" si="4"/>
        <v>1199.5</v>
      </c>
      <c r="AH48" s="159">
        <f t="shared" si="5"/>
        <v>1199.5</v>
      </c>
      <c r="AI48" s="159">
        <f t="shared" si="6"/>
        <v>1200.5160064371867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50.05</v>
      </c>
      <c r="AN48" s="149">
        <f>IF(SUM(AM45:AM48)&gt;0,AVERAGE(AM45:AM48),"")</f>
        <v>50.037499999999994</v>
      </c>
      <c r="AO48" s="71">
        <f>[1]Report_Actual_RTD!E40</f>
        <v>1580</v>
      </c>
      <c r="AP48" s="83">
        <f>IF(SUM(AO45:AO48)&gt;0,AVERAGE(AO45:AO48),0)</f>
        <v>1571.25</v>
      </c>
      <c r="AV48" s="162">
        <f t="shared" si="7"/>
        <v>95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50.01</v>
      </c>
      <c r="AN49" s="95"/>
      <c r="AO49" s="71">
        <f>[1]Report_Actual_RTD!E41</f>
        <v>1591</v>
      </c>
      <c r="AP49" s="83"/>
    </row>
    <row r="50" spans="1:42" ht="48" thickBot="1">
      <c r="A50" s="199" t="s">
        <v>115</v>
      </c>
      <c r="B50" s="200">
        <f t="shared" ref="B50:V50" si="14">SUM(B25:B48)</f>
        <v>22881.414999999994</v>
      </c>
      <c r="C50" s="200">
        <f t="shared" si="14"/>
        <v>1925.9999999999995</v>
      </c>
      <c r="D50" s="200">
        <f t="shared" si="14"/>
        <v>7901.0000000000036</v>
      </c>
      <c r="E50" s="200">
        <f t="shared" si="14"/>
        <v>2082.5</v>
      </c>
      <c r="F50" s="200">
        <f t="shared" si="14"/>
        <v>1548</v>
      </c>
      <c r="G50" s="200">
        <f t="shared" si="14"/>
        <v>2866.42</v>
      </c>
      <c r="H50" s="200">
        <f t="shared" si="14"/>
        <v>39205.335000000006</v>
      </c>
      <c r="I50" s="200">
        <f t="shared" si="14"/>
        <v>-6339.4092364849012</v>
      </c>
      <c r="J50" s="200">
        <f t="shared" si="14"/>
        <v>32865.925763515093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20.9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20.9</v>
      </c>
      <c r="U50" s="201">
        <f>SUM(U25:U48)*1000</f>
        <v>20.9</v>
      </c>
      <c r="V50" s="202">
        <f t="shared" si="14"/>
        <v>32886.825763515095</v>
      </c>
      <c r="W50" s="15"/>
      <c r="X50" s="15"/>
      <c r="Y50" s="203" t="s">
        <v>53</v>
      </c>
      <c r="Z50" s="204">
        <f>SUM(Z25:Z48)</f>
        <v>19822.364999999998</v>
      </c>
      <c r="AA50" s="204">
        <f>SUM(AA25:AA49)</f>
        <v>1921.5</v>
      </c>
      <c r="AB50" s="204">
        <f>SUM(AB25:AB49)</f>
        <v>7885</v>
      </c>
      <c r="AC50" s="205">
        <f>SUM(AC25:AC49)</f>
        <v>29628.864999999998</v>
      </c>
      <c r="AD50" s="205">
        <f>SUM(AD25:AD49)</f>
        <v>32851.933333333334</v>
      </c>
      <c r="AE50" s="166"/>
      <c r="AF50" s="166"/>
      <c r="AG50" s="206">
        <f>SUM(AG25:AG49)</f>
        <v>32840.433333333334</v>
      </c>
      <c r="AH50" s="206">
        <f>SUM(AH25:AH49)</f>
        <v>32840.433333333334</v>
      </c>
      <c r="AI50" s="206">
        <f>SUM(AI25:AI49)</f>
        <v>32865.925763515093</v>
      </c>
      <c r="AJ50" s="207">
        <f>SUM(AJ25:AJ49)</f>
        <v>20.9</v>
      </c>
      <c r="AK50" s="93">
        <v>38</v>
      </c>
      <c r="AL50" s="94" t="s">
        <v>116</v>
      </c>
      <c r="AM50" s="81">
        <f>IF([1]Report_Actual_RTD!C42="","",[1]Report_Actual_RTD!C42)</f>
        <v>49.99</v>
      </c>
      <c r="AN50" s="95"/>
      <c r="AO50" s="71">
        <f>[1]Report_Actual_RTD!E42</f>
        <v>1587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49.97</v>
      </c>
      <c r="AN51" s="95"/>
      <c r="AO51" s="71">
        <f>[1]Report_Actual_RTD!E43</f>
        <v>1586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49.99</v>
      </c>
      <c r="AN52" s="177">
        <f>IF(SUM(AM49:AM52)&gt;0,AVERAGE(AM49:AM52),"")</f>
        <v>49.99</v>
      </c>
      <c r="AO52" s="71">
        <f>[1]Report_Actual_RTD!E44</f>
        <v>1584</v>
      </c>
      <c r="AP52" s="83">
        <f>IF(SUM(AO49:AO52)&gt;0,AVERAGE(AO49:AO52),0)</f>
        <v>1587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50.003645833333344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49.98</v>
      </c>
      <c r="AN53" s="95"/>
      <c r="AO53" s="71">
        <f>[1]Report_Actual_RTD!E45</f>
        <v>1568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1592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49.99</v>
      </c>
      <c r="AN54" s="95"/>
      <c r="AO54" s="71">
        <f>[1]Report_Actual_RTD!E46</f>
        <v>1573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1592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1592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49.93</v>
      </c>
      <c r="AN55" s="95"/>
      <c r="AO55" s="71">
        <f>[1]Report_Actual_RTD!E47</f>
        <v>1587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1152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1152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49.91</v>
      </c>
      <c r="AN56" s="149">
        <f>IF(SUM(AM53:AM56)&gt;0,AVERAGE(AM53:AM56),"")</f>
        <v>49.952500000000001</v>
      </c>
      <c r="AO56" s="71">
        <f>[1]Report_Actual_RTD!E48</f>
        <v>1556</v>
      </c>
      <c r="AP56" s="83">
        <f>IF(SUM(AO53:AO56)&gt;0,AVERAGE(AO53:AO56),0)</f>
        <v>1571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22881.414999999994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36.164000000000001</v>
      </c>
      <c r="U57" s="254">
        <f>M57-T57</f>
        <v>22845.250999999993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49.94</v>
      </c>
      <c r="AN57" s="95"/>
      <c r="AO57" s="71">
        <f>[1]Report_Actual_RTD!E49</f>
        <v>1532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7901.0000000000036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8.41</v>
      </c>
      <c r="U58" s="254">
        <f>M58-T58</f>
        <v>7892.5900000000038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49.95</v>
      </c>
      <c r="AN58" s="95"/>
      <c r="AO58" s="71">
        <f>[1]Report_Actual_RTD!E50</f>
        <v>1502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1925.9999999999995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15.157999999999999</v>
      </c>
      <c r="U59" s="254">
        <f>M59-T59</f>
        <v>1910.8419999999996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82"/>
      <c r="AO59" s="71">
        <f>[1]Report_Actual_RTD!E51</f>
        <v>1463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95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49.99</v>
      </c>
      <c r="AN60" s="177">
        <f>IF(SUM(AM57:AM60)&gt;0,AVERAGE(AM57:AM60),"")</f>
        <v>49.972500000000004</v>
      </c>
      <c r="AO60" s="71">
        <f>[1]Report_Actual_RTD!E52</f>
        <v>1452</v>
      </c>
      <c r="AP60" s="83">
        <f>IF(SUM(AO57:AO60)&gt;0,AVERAGE(AO57:AO60),0)</f>
        <v>1487.25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49.98</v>
      </c>
      <c r="AN61" s="95"/>
      <c r="AO61" s="71">
        <f>[1]Report_Actual_RTD!E53</f>
        <v>1460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100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49.95</v>
      </c>
      <c r="AN62" s="95"/>
      <c r="AO62" s="71">
        <f>[1]Report_Actual_RTD!E54</f>
        <v>1476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1451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892.82919394559451</v>
      </c>
      <c r="L64" s="230"/>
      <c r="M64" s="262">
        <f>'[1]Report_Daily Hrly Load Sheet '!$BA$13</f>
        <v>1073.6271204203269</v>
      </c>
      <c r="N64" s="262"/>
      <c r="O64" s="253"/>
      <c r="P64" s="263"/>
      <c r="Q64" s="263"/>
      <c r="R64" s="263"/>
      <c r="S64" s="263"/>
      <c r="T64" s="264">
        <f>'[1]Report_Daily Hrly Load Sheet '!$BF$13/100</f>
        <v>228.81414999999998</v>
      </c>
      <c r="U64" s="265">
        <f>'[1]Report_Daily Hrly Load Sheet '!BH13/100</f>
        <v>228.45250999999996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49.96</v>
      </c>
      <c r="AN64" s="95"/>
      <c r="AO64" s="71">
        <f>[1]Report_Actual_RTD!E56</f>
        <v>1442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383.31046942771462</v>
      </c>
      <c r="L65" s="230"/>
      <c r="M65" s="262">
        <f>'[1]Report_Daily Hrly Load Sheet '!BA14</f>
        <v>438.5331641757752</v>
      </c>
      <c r="N65" s="262"/>
      <c r="O65" s="253"/>
      <c r="P65" s="262"/>
      <c r="Q65" s="262"/>
      <c r="R65" s="262"/>
      <c r="S65" s="262"/>
      <c r="T65" s="231">
        <f>'[1]Report_Daily Hrly Load Sheet '!$BF$14/100</f>
        <v>100.81765000000001</v>
      </c>
      <c r="U65" s="253">
        <f>'[1]Report_Daily Hrly Load Sheet '!BH14/100</f>
        <v>100.50855000000001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49.89</v>
      </c>
      <c r="AN65" s="177">
        <f>IF(SUM(AM61:AM65)&gt;0,AVERAGE(AM61:AM65),"")</f>
        <v>49.945000000000007</v>
      </c>
      <c r="AO65" s="71">
        <f>[1]Report_Actual_RTD!E57</f>
        <v>1399</v>
      </c>
      <c r="AP65" s="83">
        <f>IF(SUM(AO61:AO65)&gt;0,AVERAGE(AO61:AO65),0)</f>
        <v>1445.6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509.51872451787989</v>
      </c>
      <c r="L66" s="230"/>
      <c r="M66" s="262">
        <f>'[1]Report_Daily Hrly Load Sheet '!BA16</f>
        <v>635.0939562445518</v>
      </c>
      <c r="N66" s="262"/>
      <c r="O66" s="253"/>
      <c r="P66" s="262"/>
      <c r="Q66" s="262"/>
      <c r="R66" s="262"/>
      <c r="S66" s="262"/>
      <c r="T66" s="231">
        <f>'[1]Report_Daily Hrly Load Sheet '!$BF$16/100</f>
        <v>127.99649999999995</v>
      </c>
      <c r="U66" s="253">
        <f>'[1]Report_Daily Hrly Load Sheet '!BH16/100</f>
        <v>127.94395999999995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49.96</v>
      </c>
      <c r="AN66" s="177"/>
      <c r="AO66" s="71">
        <f>[1]Report_Actual_RTD!E58</f>
        <v>1390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49.99</v>
      </c>
      <c r="AN67" s="95"/>
      <c r="AO67" s="71">
        <f>[1]Report_Actual_RTD!E59</f>
        <v>1384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44808.078516666668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50.01</v>
      </c>
      <c r="AN68" s="177">
        <f>IF(SUM(AM66:AM68)&gt;0,AVERAGE(AM66:AM68),"")</f>
        <v>49.986666666666672</v>
      </c>
      <c r="AO68" s="71">
        <f>[1]Report_Actual_RTD!E60</f>
        <v>1367</v>
      </c>
      <c r="AP68" s="83">
        <f>IF(SUM(AO66:AO68)&gt;0,AVERAGE(AO66:AO68),0)</f>
        <v>1380.3333333333333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49.98</v>
      </c>
      <c r="AN69" s="95"/>
      <c r="AO69" s="71">
        <f>[1]Report_Actual_RTD!E61</f>
        <v>1386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50.01</v>
      </c>
      <c r="AN70" s="95"/>
      <c r="AO70" s="71">
        <f>[1]Report_Actual_RTD!E62</f>
        <v>1383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49.93</v>
      </c>
      <c r="AN71" s="95"/>
      <c r="AO71" s="71">
        <f>[1]Report_Actual_RTD!E63</f>
        <v>1405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49.99</v>
      </c>
      <c r="AN72" s="177">
        <f>IF(SUM(AM69:AM72)&gt;0,AVERAGE(AM69:AM72),"")</f>
        <v>49.977499999999999</v>
      </c>
      <c r="AO72" s="71">
        <f>[1]Report_Actual_RTD!E64</f>
        <v>1397</v>
      </c>
      <c r="AP72" s="83">
        <f>IF(SUM(AO69:AO72)&gt;0,AVERAGE(AO69:AO72),0)</f>
        <v>1392.75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50.01</v>
      </c>
      <c r="AN73" s="95"/>
      <c r="AO73" s="71">
        <f>[1]Report_Actual_RTD!E65</f>
        <v>1382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</v>
      </c>
      <c r="AN74" s="95"/>
      <c r="AO74" s="71">
        <f>[1]Report_Actual_RTD!E66</f>
        <v>1382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50.02</v>
      </c>
      <c r="AN75" s="95"/>
      <c r="AO75" s="71">
        <f>[1]Report_Actual_RTD!E67</f>
        <v>1374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</v>
      </c>
      <c r="AN76" s="177">
        <f>IF(SUM(AM73:AM76)&gt;0,AVERAGE(AM73:AM76),"")</f>
        <v>50.0075</v>
      </c>
      <c r="AO76" s="71">
        <f>[1]Report_Actual_RTD!E68</f>
        <v>1405</v>
      </c>
      <c r="AP76" s="83">
        <f>IF(SUM(AO73:AO76)&gt;0,AVERAGE(AO73:AO76),0)</f>
        <v>1385.75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50.06</v>
      </c>
      <c r="AN77" s="95"/>
      <c r="AO77" s="71">
        <f>[1]Report_Actual_RTD!E69</f>
        <v>1420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50.02</v>
      </c>
      <c r="AN78" s="95"/>
      <c r="AO78" s="71">
        <f>[1]Report_Actual_RTD!E70</f>
        <v>1422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49.98</v>
      </c>
      <c r="AN79" s="95"/>
      <c r="AO79" s="71">
        <f>[1]Report_Actual_RTD!E71</f>
        <v>1405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49.99</v>
      </c>
      <c r="AN80" s="177">
        <f>IF(SUM(AM77:AM80)&gt;0,AVERAGE(AM77:AM80),"")</f>
        <v>50.012500000000003</v>
      </c>
      <c r="AO80" s="71">
        <f>[1]Report_Actual_RTD!E72</f>
        <v>1407</v>
      </c>
      <c r="AP80" s="83">
        <f>IF(SUM(AO77:AO80)&gt;0,AVERAGE(AO77:AO80),0)</f>
        <v>1413.5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50.02</v>
      </c>
      <c r="AN81" s="95"/>
      <c r="AO81" s="71">
        <f>[1]Report_Actual_RTD!E73</f>
        <v>1400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50.02</v>
      </c>
      <c r="AN82" s="95"/>
      <c r="AO82" s="71">
        <f>[1]Report_Actual_RTD!E74</f>
        <v>1406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50.03</v>
      </c>
      <c r="AN83" s="95"/>
      <c r="AO83" s="71">
        <f>[1]Report_Actual_RTD!E75</f>
        <v>1396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50.03</v>
      </c>
      <c r="AN84" s="177">
        <f>IF(SUM(AM81:AM84)&gt;0,AVERAGE(AM81:AM84),"")</f>
        <v>50.024999999999999</v>
      </c>
      <c r="AO84" s="71">
        <f>[1]Report_Actual_RTD!E76</f>
        <v>1384</v>
      </c>
      <c r="AP84" s="83">
        <f>IF(SUM(AO81:AO84)&gt;0,AVERAGE(AO81:AO84),0)</f>
        <v>1396.5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50.07</v>
      </c>
      <c r="AN85" s="95"/>
      <c r="AO85" s="71">
        <f>[1]Report_Actual_RTD!E77</f>
        <v>1379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50.4</v>
      </c>
      <c r="AN86" s="95"/>
      <c r="AO86" s="71">
        <f>[1]Report_Actual_RTD!E78</f>
        <v>1371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50.03</v>
      </c>
      <c r="AN87" s="95"/>
      <c r="AO87" s="71">
        <f>[1]Report_Actual_RTD!E79</f>
        <v>1370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50.01</v>
      </c>
      <c r="AN88" s="177">
        <f>IF(SUM(AM85:AM88)&gt;0,AVERAGE(AM85:AM88),"")</f>
        <v>50.127499999999998</v>
      </c>
      <c r="AO88" s="71">
        <f>[1]Report_Actual_RTD!E80</f>
        <v>1391</v>
      </c>
      <c r="AP88" s="83">
        <f>IF(SUM(AO85:AO88)&gt;0,AVERAGE(AO85:AO88),0)</f>
        <v>1377.75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49.93</v>
      </c>
      <c r="AN89" s="95"/>
      <c r="AO89" s="71">
        <f>[1]Report_Actual_RTD!E81</f>
        <v>1426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50.01</v>
      </c>
      <c r="AN90" s="95"/>
      <c r="AO90" s="71">
        <f>[1]Report_Actual_RTD!E82</f>
        <v>1459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</v>
      </c>
      <c r="AN91" s="95"/>
      <c r="AO91" s="71">
        <f>[1]Report_Actual_RTD!E83</f>
        <v>1458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50.01</v>
      </c>
      <c r="AN92" s="177">
        <f>IF(SUM(AM89:AM92)&gt;0,AVERAGE(AM89:AM92),"")</f>
        <v>49.987499999999997</v>
      </c>
      <c r="AO92" s="71">
        <f>[1]Report_Actual_RTD!E84</f>
        <v>1440</v>
      </c>
      <c r="AP92" s="83">
        <f>IF(SUM(AO89:AO92)&gt;0,AVERAGE(AO89:AO92),0)</f>
        <v>1445.75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50.02</v>
      </c>
      <c r="AN93" s="95"/>
      <c r="AO93" s="71">
        <f>[1]Report_Actual_RTD!E85</f>
        <v>1410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50.01</v>
      </c>
      <c r="AN94" s="95"/>
      <c r="AO94" s="71">
        <f>[1]Report_Actual_RTD!E86</f>
        <v>1407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50.02</v>
      </c>
      <c r="AN95" s="95"/>
      <c r="AO95" s="71">
        <f>[1]Report_Actual_RTD!E87</f>
        <v>1382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50.03</v>
      </c>
      <c r="AN96" s="177">
        <f>IF(SUM(AM93:AM96)&gt;0,AVERAGE(AM93:AM96),"")</f>
        <v>50.02</v>
      </c>
      <c r="AO96" s="71">
        <f>[1]Report_Actual_RTD!E88</f>
        <v>1355</v>
      </c>
      <c r="AP96" s="83">
        <f>IF(SUM(AO93:AO96)&gt;0,AVERAGE(AO93:AO96),)</f>
        <v>1388.5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50.01</v>
      </c>
      <c r="AN97" s="95"/>
      <c r="AO97" s="71">
        <f>[1]Report_Actual_RTD!E89</f>
        <v>1335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50.02</v>
      </c>
      <c r="AN98" s="95"/>
      <c r="AO98" s="71">
        <f>[1]Report_Actual_RTD!E90</f>
        <v>1321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50.02</v>
      </c>
      <c r="AN99" s="95"/>
      <c r="AO99" s="71">
        <f>[1]Report_Actual_RTD!E91</f>
        <v>1301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50.03</v>
      </c>
      <c r="AN100" s="177">
        <f>IF(SUM(AM97:AM100)&gt;0,AVERAGE(AM97:AM100),"")</f>
        <v>50.02</v>
      </c>
      <c r="AO100" s="71">
        <f>[1]Report_Actual_RTD!E92</f>
        <v>1281</v>
      </c>
      <c r="AP100" s="83">
        <f>IF(SUM(AO97:AO100)&gt;0,AVERAGE(AO97:AO100),0)</f>
        <v>1309.5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50.04</v>
      </c>
      <c r="AN101" s="95"/>
      <c r="AO101" s="71">
        <f>[1]Report_Actual_RTD!E93</f>
        <v>1271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50.04</v>
      </c>
      <c r="AN102" s="95"/>
      <c r="AO102" s="71">
        <f>[1]Report_Actual_RTD!E94</f>
        <v>1253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50.01</v>
      </c>
      <c r="AN103" s="95"/>
      <c r="AO103" s="71">
        <f>[1]Report_Actual_RTD!E95</f>
        <v>1241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50.01</v>
      </c>
      <c r="AN104" s="177">
        <f>IF(SUM(AM101:AM104)&gt;0,AVERAGE(AM101:AM104),"")</f>
        <v>50.024999999999999</v>
      </c>
      <c r="AO104" s="71">
        <f>[1]Report_Actual_RTD!E96</f>
        <v>1234</v>
      </c>
      <c r="AP104" s="83">
        <f>IF(SUM(AO101:AO104)&gt;0,AVERAGE(AO101:AO104),0)</f>
        <v>1249.75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50.01</v>
      </c>
      <c r="AN105" s="95"/>
      <c r="AO105" s="71">
        <f>[1]Report_Actual_RTD!E97</f>
        <v>1213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50.03</v>
      </c>
      <c r="AN106" s="95"/>
      <c r="AO106" s="71">
        <f>[1]Report_Actual_RTD!E98</f>
        <v>1206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50.03</v>
      </c>
      <c r="AN107" s="95"/>
      <c r="AO107" s="71">
        <f>[1]Report_Actual_RTD!E99</f>
        <v>1192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50.06</v>
      </c>
      <c r="AN108" s="309">
        <f>IF(SUM(AM105:AM108)&gt;0,AVERAGE(AM105:AM108),"")</f>
        <v>50.032499999999999</v>
      </c>
      <c r="AO108" s="71">
        <f>[1]Report_Actual_RTD!E100</f>
        <v>1187</v>
      </c>
      <c r="AP108" s="83">
        <f>IF(SUM(AO105:AO108)&gt;0,AVERAGE(AO105:AO108),0)</f>
        <v>1199.5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50.004631578947382</v>
      </c>
      <c r="AN109" s="310">
        <f>AVERAGE(AN13:AN108)</f>
        <v>50.004444444444452</v>
      </c>
      <c r="AO109" s="311">
        <f>SUM(AO13:AO108)/4</f>
        <v>32868.25</v>
      </c>
      <c r="AP109" s="312">
        <f>SUM(AP13:AP108)</f>
        <v>32851.933333333334</v>
      </c>
    </row>
    <row r="110" spans="1:42" ht="15.75">
      <c r="AL110" s="313" t="s">
        <v>208</v>
      </c>
      <c r="AM110" s="314">
        <f>MAX(AO13:AO108)</f>
        <v>1592</v>
      </c>
      <c r="AN110" s="313"/>
      <c r="AO110" s="313" t="s">
        <v>209</v>
      </c>
      <c r="AP110" s="315">
        <f>MAX(AP13:AP108)</f>
        <v>1587</v>
      </c>
    </row>
    <row r="111" spans="1:42" ht="15.75">
      <c r="W111" s="316"/>
      <c r="Y111" s="307"/>
      <c r="AL111" s="313" t="s">
        <v>210</v>
      </c>
      <c r="AM111" s="314">
        <f>MIN(AO13:AO108)</f>
        <v>1152</v>
      </c>
      <c r="AN111" s="313"/>
      <c r="AO111" s="313" t="s">
        <v>211</v>
      </c>
      <c r="AP111" s="315">
        <f>MIN(AP13:AP108)</f>
        <v>1168.75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2022-09-03T20:23:03Z</dcterms:created>
  <dcterms:modified xsi:type="dcterms:W3CDTF">2022-09-03T20:23:14Z</dcterms:modified>
</cp:coreProperties>
</file>