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1052022\"/>
    </mc:Choice>
  </mc:AlternateContent>
  <xr:revisionPtr revIDLastSave="0" documentId="8_{9B257DFC-CEBC-4F26-B40A-09699034307E}" xr6:coauthVersionLast="36" xr6:coauthVersionMax="36" xr10:uidLastSave="{00000000-0000-0000-0000-000000000000}"/>
  <bookViews>
    <workbookView xWindow="0" yWindow="0" windowWidth="28800" windowHeight="11625" xr2:uid="{E9AAF690-32EF-4D68-BB66-CB9EF393D26E}"/>
  </bookViews>
  <sheets>
    <sheet name="Report_PSPR NRLDC  SLDC " sheetId="1" r:id="rId1"/>
  </sheets>
  <externalReferences>
    <externalReference r:id="rId2"/>
    <externalReference r:id="rId3"/>
  </externalReferences>
  <definedNames>
    <definedName name="FF">'[2]ACTUAL GENERATION'!$X$11</definedName>
    <definedName name="od">'[1]ACTUAL GENERATION'!$F$21</definedName>
    <definedName name="_xlnm.Print_Area" localSheetId="0">'Report_PSPR NRLDC  SLDC '!$A$1:$U$69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0" i="1" l="1"/>
  <c r="AL110" i="1"/>
  <c r="AN109" i="1"/>
  <c r="AL109" i="1"/>
  <c r="AN108" i="1"/>
  <c r="AL108" i="1"/>
  <c r="AN107" i="1"/>
  <c r="AO110" i="1" s="1"/>
  <c r="AC48" i="1" s="1"/>
  <c r="AL107" i="1"/>
  <c r="AM110" i="1" s="1"/>
  <c r="AN106" i="1"/>
  <c r="AL106" i="1"/>
  <c r="AN105" i="1"/>
  <c r="AL105" i="1"/>
  <c r="AN104" i="1"/>
  <c r="AL104" i="1"/>
  <c r="AM106" i="1" s="1"/>
  <c r="AN103" i="1"/>
  <c r="AO106" i="1" s="1"/>
  <c r="AC47" i="1" s="1"/>
  <c r="AL103" i="1"/>
  <c r="AN102" i="1"/>
  <c r="AL102" i="1"/>
  <c r="AN101" i="1"/>
  <c r="AL101" i="1"/>
  <c r="AN100" i="1"/>
  <c r="AL100" i="1"/>
  <c r="AN99" i="1"/>
  <c r="AO102" i="1" s="1"/>
  <c r="AC46" i="1" s="1"/>
  <c r="AL99" i="1"/>
  <c r="AM102" i="1" s="1"/>
  <c r="AN98" i="1"/>
  <c r="AE45" i="1" s="1"/>
  <c r="AL98" i="1"/>
  <c r="AN97" i="1"/>
  <c r="AL97" i="1"/>
  <c r="AN96" i="1"/>
  <c r="AL96" i="1"/>
  <c r="AN95" i="1"/>
  <c r="AO98" i="1" s="1"/>
  <c r="AC45" i="1" s="1"/>
  <c r="AL95" i="1"/>
  <c r="AM98" i="1" s="1"/>
  <c r="AN94" i="1"/>
  <c r="AL94" i="1"/>
  <c r="AN93" i="1"/>
  <c r="AL93" i="1"/>
  <c r="AN92" i="1"/>
  <c r="AL92" i="1"/>
  <c r="AN91" i="1"/>
  <c r="AO94" i="1" s="1"/>
  <c r="AC44" i="1" s="1"/>
  <c r="AL91" i="1"/>
  <c r="AM94" i="1" s="1"/>
  <c r="AN90" i="1"/>
  <c r="AL90" i="1"/>
  <c r="AN89" i="1"/>
  <c r="AL89" i="1"/>
  <c r="AN88" i="1"/>
  <c r="AL88" i="1"/>
  <c r="AM90" i="1" s="1"/>
  <c r="AN87" i="1"/>
  <c r="AO90" i="1" s="1"/>
  <c r="AC43" i="1" s="1"/>
  <c r="AL87" i="1"/>
  <c r="AN86" i="1"/>
  <c r="AL86" i="1"/>
  <c r="AN85" i="1"/>
  <c r="AL85" i="1"/>
  <c r="AN84" i="1"/>
  <c r="AL84" i="1"/>
  <c r="AN83" i="1"/>
  <c r="AO86" i="1" s="1"/>
  <c r="AC42" i="1" s="1"/>
  <c r="AL83" i="1"/>
  <c r="AM86" i="1" s="1"/>
  <c r="AN82" i="1"/>
  <c r="AE41" i="1" s="1"/>
  <c r="AL82" i="1"/>
  <c r="AN81" i="1"/>
  <c r="AL81" i="1"/>
  <c r="AN80" i="1"/>
  <c r="AL80" i="1"/>
  <c r="AN79" i="1"/>
  <c r="AO82" i="1" s="1"/>
  <c r="AC41" i="1" s="1"/>
  <c r="AL79" i="1"/>
  <c r="AM82" i="1" s="1"/>
  <c r="AN78" i="1"/>
  <c r="AL78" i="1"/>
  <c r="AN77" i="1"/>
  <c r="AL77" i="1"/>
  <c r="AN76" i="1"/>
  <c r="AL76" i="1"/>
  <c r="AN75" i="1"/>
  <c r="AO78" i="1" s="1"/>
  <c r="AC40" i="1" s="1"/>
  <c r="AL75" i="1"/>
  <c r="AM78" i="1" s="1"/>
  <c r="AN74" i="1"/>
  <c r="AL74" i="1"/>
  <c r="AN73" i="1"/>
  <c r="AL73" i="1"/>
  <c r="AN72" i="1"/>
  <c r="AL72" i="1"/>
  <c r="AN71" i="1"/>
  <c r="AO74" i="1" s="1"/>
  <c r="AC39" i="1" s="1"/>
  <c r="AL71" i="1"/>
  <c r="AM74" i="1" s="1"/>
  <c r="AN70" i="1"/>
  <c r="AL70" i="1"/>
  <c r="J70" i="1"/>
  <c r="AN69" i="1"/>
  <c r="AL69" i="1"/>
  <c r="AN68" i="1"/>
  <c r="AL68" i="1"/>
  <c r="AN66" i="1"/>
  <c r="AO70" i="1" s="1"/>
  <c r="AC38" i="1" s="1"/>
  <c r="AL66" i="1"/>
  <c r="AM70" i="1" s="1"/>
  <c r="T66" i="1"/>
  <c r="S66" i="1"/>
  <c r="L66" i="1"/>
  <c r="J66" i="1"/>
  <c r="AN65" i="1"/>
  <c r="AL65" i="1"/>
  <c r="T65" i="1"/>
  <c r="S65" i="1"/>
  <c r="L65" i="1"/>
  <c r="J65" i="1"/>
  <c r="AN64" i="1"/>
  <c r="AL64" i="1"/>
  <c r="T64" i="1"/>
  <c r="S64" i="1"/>
  <c r="L64" i="1"/>
  <c r="J64" i="1"/>
  <c r="AN62" i="1"/>
  <c r="AL62" i="1"/>
  <c r="L62" i="1"/>
  <c r="AN61" i="1"/>
  <c r="AO65" i="1" s="1"/>
  <c r="AC37" i="1" s="1"/>
  <c r="AL61" i="1"/>
  <c r="AM65" i="1" s="1"/>
  <c r="L61" i="1"/>
  <c r="AN60" i="1"/>
  <c r="AM60" i="1"/>
  <c r="AL60" i="1"/>
  <c r="L60" i="1"/>
  <c r="AN59" i="1"/>
  <c r="AL59" i="1"/>
  <c r="S59" i="1"/>
  <c r="AN58" i="1"/>
  <c r="AL58" i="1"/>
  <c r="S58" i="1"/>
  <c r="AN57" i="1"/>
  <c r="AO60" i="1" s="1"/>
  <c r="AC36" i="1" s="1"/>
  <c r="AL57" i="1"/>
  <c r="S57" i="1"/>
  <c r="AO56" i="1"/>
  <c r="AC35" i="1" s="1"/>
  <c r="AN56" i="1"/>
  <c r="AL56" i="1"/>
  <c r="AN55" i="1"/>
  <c r="AL55" i="1"/>
  <c r="AN54" i="1"/>
  <c r="AL54" i="1"/>
  <c r="AN53" i="1"/>
  <c r="AL53" i="1"/>
  <c r="AM56" i="1" s="1"/>
  <c r="L53" i="1"/>
  <c r="AO52" i="1"/>
  <c r="AC34" i="1" s="1"/>
  <c r="AN52" i="1"/>
  <c r="AL52" i="1"/>
  <c r="AN51" i="1"/>
  <c r="AL51" i="1"/>
  <c r="AN50" i="1"/>
  <c r="AL50" i="1"/>
  <c r="R50" i="1"/>
  <c r="Q50" i="1"/>
  <c r="P50" i="1"/>
  <c r="O50" i="1"/>
  <c r="N50" i="1"/>
  <c r="L50" i="1"/>
  <c r="K50" i="1"/>
  <c r="J50" i="1"/>
  <c r="AN49" i="1"/>
  <c r="AL49" i="1"/>
  <c r="AM52" i="1" s="1"/>
  <c r="AN48" i="1"/>
  <c r="AL48" i="1"/>
  <c r="AI48" i="1"/>
  <c r="AD48" i="1"/>
  <c r="AB48" i="1"/>
  <c r="AA48" i="1"/>
  <c r="Z48" i="1"/>
  <c r="AU48" i="1" s="1"/>
  <c r="Y48" i="1"/>
  <c r="B48" i="1" s="1"/>
  <c r="T48" i="1"/>
  <c r="S48" i="1"/>
  <c r="M48" i="1"/>
  <c r="AU47" i="1"/>
  <c r="AN47" i="1"/>
  <c r="AL47" i="1"/>
  <c r="AI47" i="1"/>
  <c r="AE47" i="1"/>
  <c r="AD47" i="1"/>
  <c r="AA47" i="1"/>
  <c r="Z47" i="1"/>
  <c r="Y47" i="1"/>
  <c r="B47" i="1" s="1"/>
  <c r="S47" i="1"/>
  <c r="T47" i="1" s="1"/>
  <c r="M47" i="1"/>
  <c r="AN46" i="1"/>
  <c r="AL46" i="1"/>
  <c r="AI46" i="1"/>
  <c r="AE46" i="1"/>
  <c r="AD46" i="1"/>
  <c r="AA46" i="1"/>
  <c r="Z46" i="1"/>
  <c r="AU46" i="1" s="1"/>
  <c r="Y46" i="1"/>
  <c r="AB46" i="1" s="1"/>
  <c r="T46" i="1"/>
  <c r="S46" i="1"/>
  <c r="M46" i="1"/>
  <c r="E46" i="1"/>
  <c r="AN45" i="1"/>
  <c r="AE33" i="1" s="1"/>
  <c r="AL45" i="1"/>
  <c r="AM48" i="1" s="1"/>
  <c r="AI45" i="1"/>
  <c r="AA45" i="1"/>
  <c r="Z45" i="1"/>
  <c r="AU45" i="1" s="1"/>
  <c r="Y45" i="1"/>
  <c r="AB45" i="1" s="1"/>
  <c r="M45" i="1"/>
  <c r="S45" i="1" s="1"/>
  <c r="T45" i="1" s="1"/>
  <c r="AU44" i="1"/>
  <c r="AN44" i="1"/>
  <c r="AE32" i="1" s="1"/>
  <c r="AL44" i="1"/>
  <c r="AI44" i="1"/>
  <c r="AE44" i="1"/>
  <c r="AD44" i="1"/>
  <c r="AA44" i="1"/>
  <c r="Z44" i="1"/>
  <c r="Y44" i="1"/>
  <c r="B44" i="1" s="1"/>
  <c r="S44" i="1"/>
  <c r="T44" i="1" s="1"/>
  <c r="M44" i="1"/>
  <c r="F44" i="1"/>
  <c r="AN43" i="1"/>
  <c r="AL43" i="1"/>
  <c r="AI43" i="1"/>
  <c r="AE43" i="1"/>
  <c r="AD43" i="1"/>
  <c r="AA43" i="1"/>
  <c r="Z43" i="1"/>
  <c r="AU43" i="1" s="1"/>
  <c r="Y43" i="1"/>
  <c r="AB43" i="1" s="1"/>
  <c r="T43" i="1"/>
  <c r="S43" i="1"/>
  <c r="M43" i="1"/>
  <c r="AN42" i="1"/>
  <c r="AD32" i="1" s="1"/>
  <c r="AL42" i="1"/>
  <c r="AI42" i="1"/>
  <c r="AE42" i="1"/>
  <c r="AD42" i="1"/>
  <c r="AA42" i="1"/>
  <c r="Z42" i="1"/>
  <c r="AU42" i="1" s="1"/>
  <c r="Y42" i="1"/>
  <c r="AB42" i="1" s="1"/>
  <c r="M42" i="1"/>
  <c r="S42" i="1" s="1"/>
  <c r="T42" i="1" s="1"/>
  <c r="AN41" i="1"/>
  <c r="AO44" i="1" s="1"/>
  <c r="AC32" i="1" s="1"/>
  <c r="AL41" i="1"/>
  <c r="AM44" i="1" s="1"/>
  <c r="AI41" i="1"/>
  <c r="AB41" i="1"/>
  <c r="AA41" i="1"/>
  <c r="Z41" i="1"/>
  <c r="AU41" i="1" s="1"/>
  <c r="Y41" i="1"/>
  <c r="B41" i="1" s="1"/>
  <c r="T41" i="1"/>
  <c r="S41" i="1"/>
  <c r="M41" i="1"/>
  <c r="AU40" i="1"/>
  <c r="AN40" i="1"/>
  <c r="AL40" i="1"/>
  <c r="AI40" i="1"/>
  <c r="AE40" i="1"/>
  <c r="AD40" i="1"/>
  <c r="AA40" i="1"/>
  <c r="Z40" i="1"/>
  <c r="Y40" i="1"/>
  <c r="AB40" i="1" s="1"/>
  <c r="T40" i="1"/>
  <c r="S40" i="1"/>
  <c r="M40" i="1"/>
  <c r="E40" i="1"/>
  <c r="AN39" i="1"/>
  <c r="AL39" i="1"/>
  <c r="AI39" i="1"/>
  <c r="AE39" i="1"/>
  <c r="AD39" i="1"/>
  <c r="AA39" i="1"/>
  <c r="Z39" i="1"/>
  <c r="AU39" i="1" s="1"/>
  <c r="Y39" i="1"/>
  <c r="AB39" i="1" s="1"/>
  <c r="M39" i="1"/>
  <c r="S39" i="1" s="1"/>
  <c r="T39" i="1" s="1"/>
  <c r="AU38" i="1"/>
  <c r="AN38" i="1"/>
  <c r="AL38" i="1"/>
  <c r="AI38" i="1"/>
  <c r="AE38" i="1"/>
  <c r="AD38" i="1"/>
  <c r="AB38" i="1"/>
  <c r="AA38" i="1"/>
  <c r="Z38" i="1"/>
  <c r="Y38" i="1"/>
  <c r="B38" i="1" s="1"/>
  <c r="T38" i="1"/>
  <c r="S38" i="1"/>
  <c r="M38" i="1"/>
  <c r="AU37" i="1"/>
  <c r="AN37" i="1"/>
  <c r="AO40" i="1" s="1"/>
  <c r="AC31" i="1" s="1"/>
  <c r="AL37" i="1"/>
  <c r="AM40" i="1" s="1"/>
  <c r="AI37" i="1"/>
  <c r="AE37" i="1"/>
  <c r="AD37" i="1"/>
  <c r="AA37" i="1"/>
  <c r="Z37" i="1"/>
  <c r="Y37" i="1"/>
  <c r="B37" i="1" s="1"/>
  <c r="S37" i="1"/>
  <c r="T37" i="1" s="1"/>
  <c r="M37" i="1"/>
  <c r="AN36" i="1"/>
  <c r="AL36" i="1"/>
  <c r="AI36" i="1"/>
  <c r="AA36" i="1"/>
  <c r="Z36" i="1"/>
  <c r="AU36" i="1" s="1"/>
  <c r="Y36" i="1"/>
  <c r="AB36" i="1" s="1"/>
  <c r="M36" i="1"/>
  <c r="S36" i="1" s="1"/>
  <c r="T36" i="1" s="1"/>
  <c r="AU35" i="1"/>
  <c r="AN35" i="1"/>
  <c r="AL35" i="1"/>
  <c r="AM36" i="1" s="1"/>
  <c r="AI35" i="1"/>
  <c r="AE35" i="1"/>
  <c r="AD35" i="1"/>
  <c r="AB35" i="1"/>
  <c r="AA35" i="1"/>
  <c r="Z35" i="1"/>
  <c r="Y35" i="1"/>
  <c r="B35" i="1" s="1"/>
  <c r="T35" i="1"/>
  <c r="S35" i="1"/>
  <c r="M35" i="1"/>
  <c r="AU34" i="1"/>
  <c r="AN34" i="1"/>
  <c r="AL34" i="1"/>
  <c r="AI34" i="1"/>
  <c r="AE34" i="1"/>
  <c r="AD34" i="1"/>
  <c r="AA34" i="1"/>
  <c r="D34" i="1" s="1"/>
  <c r="Z34" i="1"/>
  <c r="Y34" i="1"/>
  <c r="B34" i="1" s="1"/>
  <c r="S34" i="1"/>
  <c r="T34" i="1" s="1"/>
  <c r="M34" i="1"/>
  <c r="AN33" i="1"/>
  <c r="AO36" i="1" s="1"/>
  <c r="AC30" i="1" s="1"/>
  <c r="AL33" i="1"/>
  <c r="AI33" i="1"/>
  <c r="AA33" i="1"/>
  <c r="D33" i="1" s="1"/>
  <c r="Z33" i="1"/>
  <c r="AU33" i="1" s="1"/>
  <c r="Y33" i="1"/>
  <c r="AB33" i="1" s="1"/>
  <c r="M33" i="1"/>
  <c r="S33" i="1" s="1"/>
  <c r="T33" i="1" s="1"/>
  <c r="E33" i="1"/>
  <c r="AN32" i="1"/>
  <c r="AL32" i="1"/>
  <c r="AI32" i="1"/>
  <c r="AB32" i="1"/>
  <c r="AA32" i="1"/>
  <c r="Z32" i="1"/>
  <c r="AU32" i="1" s="1"/>
  <c r="Y32" i="1"/>
  <c r="B32" i="1" s="1"/>
  <c r="T32" i="1"/>
  <c r="S32" i="1"/>
  <c r="M32" i="1"/>
  <c r="AU31" i="1"/>
  <c r="AN31" i="1"/>
  <c r="AL31" i="1"/>
  <c r="AI31" i="1"/>
  <c r="AD31" i="1"/>
  <c r="AA31" i="1"/>
  <c r="Z31" i="1"/>
  <c r="Y31" i="1"/>
  <c r="B31" i="1" s="1"/>
  <c r="S31" i="1"/>
  <c r="T31" i="1" s="1"/>
  <c r="M31" i="1"/>
  <c r="F31" i="1"/>
  <c r="AU30" i="1"/>
  <c r="AN30" i="1"/>
  <c r="AL30" i="1"/>
  <c r="AI30" i="1"/>
  <c r="AE30" i="1"/>
  <c r="AD30" i="1"/>
  <c r="AA30" i="1"/>
  <c r="D30" i="1" s="1"/>
  <c r="Z30" i="1"/>
  <c r="Y30" i="1"/>
  <c r="AB30" i="1" s="1"/>
  <c r="S30" i="1"/>
  <c r="T30" i="1" s="1"/>
  <c r="M30" i="1"/>
  <c r="E30" i="1"/>
  <c r="AN29" i="1"/>
  <c r="AE29" i="1" s="1"/>
  <c r="AL29" i="1"/>
  <c r="AM32" i="1" s="1"/>
  <c r="AI29" i="1"/>
  <c r="AA29" i="1"/>
  <c r="Z29" i="1"/>
  <c r="AU29" i="1" s="1"/>
  <c r="Y29" i="1"/>
  <c r="AB29" i="1" s="1"/>
  <c r="M29" i="1"/>
  <c r="S29" i="1" s="1"/>
  <c r="T29" i="1" s="1"/>
  <c r="AU28" i="1"/>
  <c r="AN28" i="1"/>
  <c r="AL28" i="1"/>
  <c r="AI28" i="1"/>
  <c r="AD28" i="1"/>
  <c r="AA28" i="1"/>
  <c r="Z28" i="1"/>
  <c r="Y28" i="1"/>
  <c r="B28" i="1" s="1"/>
  <c r="S28" i="1"/>
  <c r="T28" i="1" s="1"/>
  <c r="M28" i="1"/>
  <c r="F28" i="1"/>
  <c r="AU27" i="1"/>
  <c r="AN27" i="1"/>
  <c r="AL27" i="1"/>
  <c r="AI27" i="1"/>
  <c r="AD27" i="1"/>
  <c r="AA27" i="1"/>
  <c r="Z27" i="1"/>
  <c r="Y27" i="1"/>
  <c r="AB27" i="1" s="1"/>
  <c r="S27" i="1"/>
  <c r="T27" i="1" s="1"/>
  <c r="M27" i="1"/>
  <c r="E27" i="1"/>
  <c r="AN26" i="1"/>
  <c r="AL26" i="1"/>
  <c r="AI26" i="1"/>
  <c r="AA26" i="1"/>
  <c r="Z26" i="1"/>
  <c r="AU26" i="1" s="1"/>
  <c r="Y26" i="1"/>
  <c r="AB26" i="1" s="1"/>
  <c r="M26" i="1"/>
  <c r="S26" i="1" s="1"/>
  <c r="E26" i="1"/>
  <c r="AN25" i="1"/>
  <c r="AO28" i="1" s="1"/>
  <c r="AC28" i="1" s="1"/>
  <c r="AL25" i="1"/>
  <c r="AM28" i="1" s="1"/>
  <c r="AI25" i="1"/>
  <c r="AI50" i="1" s="1"/>
  <c r="AB25" i="1"/>
  <c r="AA25" i="1"/>
  <c r="AA50" i="1" s="1"/>
  <c r="Z25" i="1"/>
  <c r="Z50" i="1" s="1"/>
  <c r="Y25" i="1"/>
  <c r="Y50" i="1" s="1"/>
  <c r="T25" i="1"/>
  <c r="S25" i="1"/>
  <c r="M25" i="1"/>
  <c r="M50" i="1" s="1"/>
  <c r="AO24" i="1"/>
  <c r="AC27" i="1" s="1"/>
  <c r="AN24" i="1"/>
  <c r="AL24" i="1"/>
  <c r="AN23" i="1"/>
  <c r="AL23" i="1"/>
  <c r="AN22" i="1"/>
  <c r="AL22" i="1"/>
  <c r="AU21" i="1"/>
  <c r="AN21" i="1"/>
  <c r="AE27" i="1" s="1"/>
  <c r="AL21" i="1"/>
  <c r="AM24" i="1" s="1"/>
  <c r="AN20" i="1"/>
  <c r="AL20" i="1"/>
  <c r="AN19" i="1"/>
  <c r="AL19" i="1"/>
  <c r="AM20" i="1" s="1"/>
  <c r="BW18" i="1"/>
  <c r="BV18" i="1"/>
  <c r="F48" i="1" s="1"/>
  <c r="BU18" i="1"/>
  <c r="F47" i="1" s="1"/>
  <c r="BT18" i="1"/>
  <c r="F46" i="1" s="1"/>
  <c r="BS18" i="1"/>
  <c r="F45" i="1" s="1"/>
  <c r="BR18" i="1"/>
  <c r="BQ18" i="1"/>
  <c r="F43" i="1" s="1"/>
  <c r="BP18" i="1"/>
  <c r="F42" i="1" s="1"/>
  <c r="BO18" i="1"/>
  <c r="F41" i="1" s="1"/>
  <c r="BN18" i="1"/>
  <c r="F40" i="1" s="1"/>
  <c r="BM18" i="1"/>
  <c r="F39" i="1" s="1"/>
  <c r="BL18" i="1"/>
  <c r="F38" i="1" s="1"/>
  <c r="BK18" i="1"/>
  <c r="F37" i="1" s="1"/>
  <c r="BJ18" i="1"/>
  <c r="F36" i="1" s="1"/>
  <c r="BI18" i="1"/>
  <c r="F35" i="1" s="1"/>
  <c r="BH18" i="1"/>
  <c r="F34" i="1" s="1"/>
  <c r="BG18" i="1"/>
  <c r="F33" i="1" s="1"/>
  <c r="BF18" i="1"/>
  <c r="F32" i="1" s="1"/>
  <c r="BE18" i="1"/>
  <c r="BD18" i="1"/>
  <c r="F30" i="1" s="1"/>
  <c r="BC18" i="1"/>
  <c r="F29" i="1" s="1"/>
  <c r="BB18" i="1"/>
  <c r="BA18" i="1"/>
  <c r="F27" i="1" s="1"/>
  <c r="AZ18" i="1"/>
  <c r="F26" i="1" s="1"/>
  <c r="AY18" i="1"/>
  <c r="F25" i="1" s="1"/>
  <c r="AN18" i="1"/>
  <c r="AL18" i="1"/>
  <c r="BW17" i="1"/>
  <c r="BV17" i="1"/>
  <c r="E48" i="1" s="1"/>
  <c r="BU17" i="1"/>
  <c r="E47" i="1" s="1"/>
  <c r="BT17" i="1"/>
  <c r="BS17" i="1"/>
  <c r="E45" i="1" s="1"/>
  <c r="BR17" i="1"/>
  <c r="E44" i="1" s="1"/>
  <c r="BQ17" i="1"/>
  <c r="E43" i="1" s="1"/>
  <c r="BP17" i="1"/>
  <c r="E42" i="1" s="1"/>
  <c r="BO17" i="1"/>
  <c r="E41" i="1" s="1"/>
  <c r="BN17" i="1"/>
  <c r="BM17" i="1"/>
  <c r="E39" i="1" s="1"/>
  <c r="BL17" i="1"/>
  <c r="E38" i="1" s="1"/>
  <c r="BK17" i="1"/>
  <c r="E37" i="1" s="1"/>
  <c r="BJ17" i="1"/>
  <c r="E36" i="1" s="1"/>
  <c r="BI17" i="1"/>
  <c r="E35" i="1" s="1"/>
  <c r="BH17" i="1"/>
  <c r="E34" i="1" s="1"/>
  <c r="BG17" i="1"/>
  <c r="BF17" i="1"/>
  <c r="E32" i="1" s="1"/>
  <c r="BE17" i="1"/>
  <c r="E31" i="1" s="1"/>
  <c r="BD17" i="1"/>
  <c r="BC17" i="1"/>
  <c r="E29" i="1" s="1"/>
  <c r="BB17" i="1"/>
  <c r="E28" i="1" s="1"/>
  <c r="BA17" i="1"/>
  <c r="AZ17" i="1"/>
  <c r="AY17" i="1"/>
  <c r="E25" i="1" s="1"/>
  <c r="AN17" i="1"/>
  <c r="AE26" i="1" s="1"/>
  <c r="AL17" i="1"/>
  <c r="AN16" i="1"/>
  <c r="AL16" i="1"/>
  <c r="AM16" i="1" s="1"/>
  <c r="AN15" i="1"/>
  <c r="AL15" i="1"/>
  <c r="AN14" i="1"/>
  <c r="AL14" i="1"/>
  <c r="AA14" i="1"/>
  <c r="G14" i="1"/>
  <c r="AN13" i="1"/>
  <c r="AL113" i="1" s="1"/>
  <c r="Y56" i="1" s="1"/>
  <c r="AL13" i="1"/>
  <c r="AL111" i="1" s="1"/>
  <c r="AA12" i="1"/>
  <c r="AA11" i="1"/>
  <c r="AA10" i="1"/>
  <c r="S3" i="1"/>
  <c r="D1" i="1"/>
  <c r="C46" i="1" l="1"/>
  <c r="D31" i="1"/>
  <c r="D44" i="1"/>
  <c r="E50" i="1"/>
  <c r="F50" i="1"/>
  <c r="D45" i="1"/>
  <c r="D42" i="1"/>
  <c r="D39" i="1"/>
  <c r="D36" i="1"/>
  <c r="D29" i="1"/>
  <c r="D26" i="1"/>
  <c r="D41" i="1"/>
  <c r="D48" i="1"/>
  <c r="D38" i="1"/>
  <c r="D35" i="1"/>
  <c r="D32" i="1"/>
  <c r="D25" i="1"/>
  <c r="D27" i="1"/>
  <c r="AM111" i="1"/>
  <c r="D28" i="1"/>
  <c r="B46" i="1"/>
  <c r="B43" i="1"/>
  <c r="B40" i="1"/>
  <c r="B33" i="1"/>
  <c r="B30" i="1"/>
  <c r="G30" i="1" s="1"/>
  <c r="B27" i="1"/>
  <c r="B36" i="1"/>
  <c r="B29" i="1"/>
  <c r="B26" i="1"/>
  <c r="B42" i="1"/>
  <c r="B39" i="1"/>
  <c r="B45" i="1"/>
  <c r="T26" i="1"/>
  <c r="T50" i="1" s="1"/>
  <c r="S50" i="1"/>
  <c r="D37" i="1"/>
  <c r="C30" i="1"/>
  <c r="C27" i="1"/>
  <c r="C34" i="1"/>
  <c r="G34" i="1" s="1"/>
  <c r="C28" i="1"/>
  <c r="G28" i="1" s="1"/>
  <c r="C47" i="1"/>
  <c r="G47" i="1" s="1"/>
  <c r="C44" i="1"/>
  <c r="C37" i="1"/>
  <c r="G37" i="1" s="1"/>
  <c r="C31" i="1"/>
  <c r="G31" i="1" s="1"/>
  <c r="D46" i="1"/>
  <c r="D43" i="1"/>
  <c r="D40" i="1"/>
  <c r="G44" i="1"/>
  <c r="D47" i="1"/>
  <c r="AO16" i="1"/>
  <c r="B25" i="1"/>
  <c r="AE28" i="1"/>
  <c r="AE31" i="1"/>
  <c r="C25" i="1"/>
  <c r="AD25" i="1"/>
  <c r="AU25" i="1"/>
  <c r="D62" i="1" s="1"/>
  <c r="C32" i="1"/>
  <c r="G32" i="1" s="1"/>
  <c r="C35" i="1"/>
  <c r="G35" i="1" s="1"/>
  <c r="C38" i="1"/>
  <c r="G38" i="1" s="1"/>
  <c r="C41" i="1"/>
  <c r="G41" i="1" s="1"/>
  <c r="AD41" i="1"/>
  <c r="C48" i="1"/>
  <c r="G48" i="1" s="1"/>
  <c r="AN111" i="1"/>
  <c r="AE48" i="1" s="1"/>
  <c r="AO32" i="1"/>
  <c r="AC29" i="1" s="1"/>
  <c r="AO48" i="1"/>
  <c r="AC33" i="1" s="1"/>
  <c r="C26" i="1"/>
  <c r="AD26" i="1"/>
  <c r="AF26" i="1" s="1"/>
  <c r="AG26" i="1" s="1"/>
  <c r="C29" i="1"/>
  <c r="AD29" i="1"/>
  <c r="C36" i="1"/>
  <c r="AD36" i="1"/>
  <c r="C39" i="1"/>
  <c r="C42" i="1"/>
  <c r="C45" i="1"/>
  <c r="AD45" i="1"/>
  <c r="AF45" i="1" s="1"/>
  <c r="AG45" i="1" s="1"/>
  <c r="AL112" i="1"/>
  <c r="Y55" i="1" s="1"/>
  <c r="AE25" i="1"/>
  <c r="AO20" i="1"/>
  <c r="AC26" i="1" s="1"/>
  <c r="AE36" i="1"/>
  <c r="C33" i="1"/>
  <c r="AD33" i="1"/>
  <c r="AB34" i="1"/>
  <c r="AB37" i="1"/>
  <c r="C40" i="1"/>
  <c r="C43" i="1"/>
  <c r="AB44" i="1"/>
  <c r="AB47" i="1"/>
  <c r="AB28" i="1"/>
  <c r="AB50" i="1" s="1"/>
  <c r="AB31" i="1"/>
  <c r="AO113" i="1" l="1"/>
  <c r="AO112" i="1"/>
  <c r="AO111" i="1"/>
  <c r="AC25" i="1"/>
  <c r="AC50" i="1" s="1"/>
  <c r="AF37" i="1"/>
  <c r="AG37" i="1" s="1"/>
  <c r="G45" i="1"/>
  <c r="G33" i="1"/>
  <c r="AF38" i="1"/>
  <c r="AG38" i="1" s="1"/>
  <c r="AF48" i="1"/>
  <c r="AG48" i="1" s="1"/>
  <c r="AH48" i="1" s="1"/>
  <c r="I48" i="1" s="1"/>
  <c r="G39" i="1"/>
  <c r="G40" i="1"/>
  <c r="G42" i="1"/>
  <c r="G43" i="1"/>
  <c r="AF34" i="1"/>
  <c r="AG34" i="1" s="1"/>
  <c r="AF32" i="1"/>
  <c r="AG32" i="1" s="1"/>
  <c r="AF36" i="1"/>
  <c r="AG36" i="1" s="1"/>
  <c r="AF30" i="1"/>
  <c r="AG30" i="1" s="1"/>
  <c r="AF27" i="1"/>
  <c r="AG27" i="1" s="1"/>
  <c r="AF42" i="1"/>
  <c r="AG42" i="1" s="1"/>
  <c r="AF39" i="1"/>
  <c r="AG39" i="1" s="1"/>
  <c r="AF40" i="1"/>
  <c r="AG40" i="1" s="1"/>
  <c r="AF46" i="1"/>
  <c r="AG46" i="1" s="1"/>
  <c r="AF43" i="1"/>
  <c r="AG43" i="1" s="1"/>
  <c r="G26" i="1"/>
  <c r="G46" i="1"/>
  <c r="D50" i="1"/>
  <c r="L58" i="1" s="1"/>
  <c r="T58" i="1" s="1"/>
  <c r="AF31" i="1"/>
  <c r="AG31" i="1" s="1"/>
  <c r="AF33" i="1"/>
  <c r="AG33" i="1" s="1"/>
  <c r="C50" i="1"/>
  <c r="L59" i="1" s="1"/>
  <c r="T59" i="1" s="1"/>
  <c r="G29" i="1"/>
  <c r="AF35" i="1"/>
  <c r="AG35" i="1" s="1"/>
  <c r="AH35" i="1" s="1"/>
  <c r="I35" i="1" s="1"/>
  <c r="B50" i="1"/>
  <c r="L57" i="1" s="1"/>
  <c r="T57" i="1" s="1"/>
  <c r="G25" i="1"/>
  <c r="AF44" i="1"/>
  <c r="AG44" i="1" s="1"/>
  <c r="AF29" i="1"/>
  <c r="AG29" i="1" s="1"/>
  <c r="AF41" i="1"/>
  <c r="AG41" i="1" s="1"/>
  <c r="AF28" i="1"/>
  <c r="AG28" i="1" s="1"/>
  <c r="G36" i="1"/>
  <c r="G27" i="1"/>
  <c r="AF47" i="1"/>
  <c r="AG47" i="1" s="1"/>
  <c r="AF25" i="1" l="1"/>
  <c r="G50" i="1"/>
  <c r="H35" i="1"/>
  <c r="U35" i="1"/>
  <c r="H48" i="1"/>
  <c r="U48" i="1"/>
  <c r="AG25" i="1" l="1"/>
  <c r="AF50" i="1"/>
  <c r="AG50" i="1" l="1"/>
  <c r="AH45" i="1" l="1"/>
  <c r="I45" i="1" s="1"/>
  <c r="AH26" i="1"/>
  <c r="I26" i="1" s="1"/>
  <c r="AH40" i="1"/>
  <c r="I40" i="1" s="1"/>
  <c r="AH37" i="1"/>
  <c r="I37" i="1" s="1"/>
  <c r="AH32" i="1"/>
  <c r="I32" i="1" s="1"/>
  <c r="AH38" i="1"/>
  <c r="I38" i="1" s="1"/>
  <c r="AH41" i="1"/>
  <c r="I41" i="1" s="1"/>
  <c r="AH44" i="1"/>
  <c r="I44" i="1" s="1"/>
  <c r="AH42" i="1"/>
  <c r="I42" i="1" s="1"/>
  <c r="AH33" i="1"/>
  <c r="I33" i="1" s="1"/>
  <c r="AH28" i="1"/>
  <c r="I28" i="1" s="1"/>
  <c r="AH34" i="1"/>
  <c r="I34" i="1" s="1"/>
  <c r="AH27" i="1"/>
  <c r="I27" i="1" s="1"/>
  <c r="AH43" i="1"/>
  <c r="I43" i="1" s="1"/>
  <c r="AH30" i="1"/>
  <c r="I30" i="1" s="1"/>
  <c r="AH29" i="1"/>
  <c r="I29" i="1" s="1"/>
  <c r="AH46" i="1"/>
  <c r="I46" i="1" s="1"/>
  <c r="AH36" i="1"/>
  <c r="I36" i="1" s="1"/>
  <c r="AH31" i="1"/>
  <c r="I31" i="1" s="1"/>
  <c r="AH47" i="1"/>
  <c r="I47" i="1" s="1"/>
  <c r="AH39" i="1"/>
  <c r="I39" i="1" s="1"/>
  <c r="AH25" i="1"/>
  <c r="U42" i="1" l="1"/>
  <c r="H42" i="1"/>
  <c r="U29" i="1"/>
  <c r="H29" i="1"/>
  <c r="H44" i="1"/>
  <c r="U44" i="1"/>
  <c r="H30" i="1"/>
  <c r="U30" i="1"/>
  <c r="H41" i="1"/>
  <c r="U41" i="1"/>
  <c r="H38" i="1"/>
  <c r="U38" i="1"/>
  <c r="H43" i="1"/>
  <c r="U43" i="1"/>
  <c r="U39" i="1"/>
  <c r="H39" i="1"/>
  <c r="H27" i="1"/>
  <c r="U27" i="1"/>
  <c r="H32" i="1"/>
  <c r="U32" i="1"/>
  <c r="H46" i="1"/>
  <c r="U46" i="1"/>
  <c r="I25" i="1"/>
  <c r="AH50" i="1"/>
  <c r="H47" i="1"/>
  <c r="U47" i="1"/>
  <c r="H34" i="1"/>
  <c r="U34" i="1"/>
  <c r="H37" i="1"/>
  <c r="U37" i="1"/>
  <c r="H31" i="1"/>
  <c r="U31" i="1"/>
  <c r="H28" i="1"/>
  <c r="U28" i="1"/>
  <c r="H40" i="1"/>
  <c r="U40" i="1"/>
  <c r="U36" i="1"/>
  <c r="H36" i="1"/>
  <c r="H33" i="1"/>
  <c r="U33" i="1"/>
  <c r="U26" i="1"/>
  <c r="H26" i="1"/>
  <c r="U45" i="1"/>
  <c r="H45" i="1"/>
  <c r="L54" i="1" l="1"/>
  <c r="H25" i="1"/>
  <c r="H50" i="1" s="1"/>
  <c r="I50" i="1"/>
  <c r="U25" i="1"/>
  <c r="L56" i="1" l="1"/>
  <c r="T14" i="1" s="1"/>
  <c r="L55" i="1"/>
  <c r="T13" i="1" s="1"/>
  <c r="U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F16" authorId="0" shapeId="0" xr:uid="{B27653D0-4EB7-4DD0-BC53-E56D685F6B79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G16" authorId="0" shapeId="0" xr:uid="{081B34A9-0B06-4D78-911A-02E4CAD9047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X24" authorId="1" shapeId="0" xr:uid="{50F01674-E090-4CAF-A5F4-2F92CA51143C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 shapeId="0" xr:uid="{2074E18A-CD4D-4397-A5E2-62EDEF550066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 shapeId="0" xr:uid="{C94C9138-9D5B-4570-A5E3-5289B87B2CC8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<sst xmlns="http://schemas.openxmlformats.org/spreadsheetml/2006/main" count="237" uniqueCount="211">
  <si>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</si>
  <si>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</si>
  <si>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</si>
  <si>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</si>
  <si>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</si>
  <si>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</si>
  <si>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</si>
  <si>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</si>
  <si>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</si>
  <si>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</si>
  <si>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</si>
  <si>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</si>
  <si>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</si>
  <si>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</si>
  <si>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</si>
  <si>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</si>
  <si>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</si>
  <si>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</si>
  <si>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</si>
  <si>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</si>
  <si>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</si>
  <si>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</si>
  <si>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</si>
  <si>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</si>
  <si>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</si>
  <si>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</si>
  <si>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</si>
  <si>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</si>
  <si>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</si>
  <si>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</si>
  <si>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</si>
  <si>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</si>
  <si>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</si>
  <si>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</si>
  <si>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</si>
  <si>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</si>
  <si>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</si>
  <si>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</si>
  <si>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</si>
  <si>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</si>
  <si>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</si>
  <si>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</si>
  <si>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</si>
  <si>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</si>
  <si>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</si>
  <si>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</si>
  <si>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</si>
  <si>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</si>
  <si>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</si>
  <si>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</si>
  <si>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</si>
  <si>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</si>
  <si>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</si>
  <si>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</si>
  <si>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</si>
  <si>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Transmission constraint
 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</si>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</sst>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/>
  </cellStyleXfs>
  <cellXfs count="31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5" fillId="2" borderId="27" xfId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5" fillId="2" borderId="30" xfId="1" applyFont="1" applyFill="1" applyBorder="1" applyAlignment="1" applyProtection="1">
      <alignment horizontal="center" vertical="center" wrapText="1"/>
    </xf>
    <xf numFmtId="0" fontId="15" fillId="2" borderId="31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 applyProtection="1">
      <alignment horizontal="center" vertical="center" wrapText="1"/>
    </xf>
    <xf numFmtId="0" fontId="16" fillId="2" borderId="32" xfId="1" applyFont="1" applyFill="1" applyBorder="1" applyAlignment="1" applyProtection="1">
      <alignment horizontal="center" vertical="center" wrapText="1"/>
    </xf>
    <xf numFmtId="0" fontId="17" fillId="7" borderId="32" xfId="1" applyFont="1" applyFill="1" applyBorder="1" applyAlignment="1" applyProtection="1">
      <alignment horizontal="center" vertical="center" wrapText="1"/>
    </xf>
    <xf numFmtId="0" fontId="16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5" fillId="2" borderId="34" xfId="1" applyFont="1" applyFill="1" applyBorder="1" applyAlignment="1" applyProtection="1">
      <alignment horizontal="center" vertical="center" wrapText="1"/>
    </xf>
    <xf numFmtId="0" fontId="15" fillId="2" borderId="9" xfId="1" applyFont="1" applyFill="1" applyBorder="1" applyAlignment="1" applyProtection="1">
      <alignment horizontal="center" vertical="center" wrapText="1"/>
    </xf>
    <xf numFmtId="0" fontId="15" fillId="2" borderId="27" xfId="1" applyFont="1" applyFill="1" applyBorder="1" applyAlignment="1" applyProtection="1">
      <alignment horizontal="center" vertical="center" wrapText="1"/>
    </xf>
    <xf numFmtId="0" fontId="16" fillId="2" borderId="27" xfId="1" applyFont="1" applyFill="1" applyBorder="1" applyAlignment="1" applyProtection="1">
      <alignment horizontal="center" vertical="center" wrapText="1"/>
    </xf>
    <xf numFmtId="0" fontId="17" fillId="7" borderId="27" xfId="1" applyFont="1" applyFill="1" applyBorder="1" applyAlignment="1" applyProtection="1">
      <alignment horizontal="center" vertical="center" wrapText="1"/>
    </xf>
    <xf numFmtId="0" fontId="16" fillId="2" borderId="37" xfId="1" applyFont="1" applyFill="1" applyBorder="1" applyAlignment="1" applyProtection="1">
      <alignment horizontal="center" vertical="center" wrapText="1"/>
    </xf>
    <xf numFmtId="2" fontId="15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18" fillId="6" borderId="18" xfId="1" applyFont="1" applyFill="1" applyBorder="1" applyAlignment="1" applyProtection="1">
      <alignment horizontal="center" vertical="center" wrapText="1"/>
    </xf>
    <xf numFmtId="0" fontId="15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5" fillId="2" borderId="38" xfId="1" applyFont="1" applyFill="1" applyBorder="1" applyAlignment="1" applyProtection="1">
      <alignment horizontal="center" vertical="center" wrapText="1"/>
    </xf>
    <xf numFmtId="0" fontId="15" fillId="2" borderId="39" xfId="1" applyFont="1" applyFill="1" applyBorder="1" applyAlignment="1" applyProtection="1">
      <alignment horizontal="center" vertical="center" wrapText="1"/>
    </xf>
    <xf numFmtId="0" fontId="16" fillId="2" borderId="39" xfId="1" applyFont="1" applyFill="1" applyBorder="1" applyAlignment="1" applyProtection="1">
      <alignment horizontal="center" vertical="center" wrapText="1"/>
    </xf>
    <xf numFmtId="0" fontId="17" fillId="7" borderId="39" xfId="1" applyFont="1" applyFill="1" applyBorder="1" applyAlignment="1" applyProtection="1">
      <alignment horizontal="center" vertical="center" wrapText="1"/>
    </xf>
    <xf numFmtId="0" fontId="16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19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5" fillId="2" borderId="23" xfId="1" applyFont="1" applyFill="1" applyBorder="1" applyAlignment="1" applyProtection="1">
      <alignment horizontal="center" vertical="center"/>
    </xf>
    <xf numFmtId="0" fontId="16" fillId="2" borderId="26" xfId="1" applyFont="1" applyFill="1" applyBorder="1" applyAlignment="1" applyProtection="1">
      <alignment horizontal="center" vertical="center"/>
    </xf>
    <xf numFmtId="0" fontId="17" fillId="7" borderId="26" xfId="1" applyFont="1" applyFill="1" applyBorder="1" applyAlignment="1" applyProtection="1">
      <alignment horizontal="center" vertical="center"/>
    </xf>
    <xf numFmtId="0" fontId="20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1" fontId="15" fillId="2" borderId="18" xfId="1" applyNumberFormat="1" applyFont="1" applyFill="1" applyBorder="1" applyAlignment="1" applyProtection="1">
      <alignment horizontal="center" wrapText="1"/>
    </xf>
    <xf numFmtId="1" fontId="15" fillId="2" borderId="18" xfId="1" applyNumberFormat="1" applyFont="1" applyFill="1" applyBorder="1" applyAlignment="1" applyProtection="1">
      <alignment horizontal="center"/>
    </xf>
    <xf numFmtId="0" fontId="15" fillId="2" borderId="18" xfId="1" applyFont="1" applyFill="1" applyBorder="1" applyAlignment="1" applyProtection="1">
      <alignment horizontal="center" vertical="center"/>
    </xf>
    <xf numFmtId="0" fontId="16" fillId="2" borderId="18" xfId="1" applyFont="1" applyFill="1" applyBorder="1" applyAlignment="1" applyProtection="1">
      <alignment horizontal="center" vertical="center"/>
    </xf>
    <xf numFmtId="1" fontId="16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5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6" fillId="2" borderId="9" xfId="1" applyNumberFormat="1" applyFont="1" applyFill="1" applyBorder="1" applyAlignment="1" applyProtection="1">
      <alignment horizontal="center"/>
    </xf>
    <xf numFmtId="1" fontId="17" fillId="2" borderId="9" xfId="1" applyNumberFormat="1" applyFont="1" applyFill="1" applyBorder="1" applyAlignment="1">
      <alignment horizontal="center"/>
    </xf>
    <xf numFmtId="1" fontId="20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1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5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5" fillId="0" borderId="18" xfId="1" applyFont="1" applyFill="1" applyBorder="1" applyAlignment="1" applyProtection="1">
      <alignment horizontal="center"/>
    </xf>
    <xf numFmtId="0" fontId="22" fillId="2" borderId="34" xfId="1" applyFont="1" applyFill="1" applyBorder="1" applyAlignment="1" applyProtection="1">
      <alignment horizontal="center"/>
    </xf>
    <xf numFmtId="0" fontId="22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5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3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5" fillId="2" borderId="18" xfId="1" applyFont="1" applyFill="1" applyBorder="1" applyAlignment="1" applyProtection="1"/>
    <xf numFmtId="0" fontId="24" fillId="2" borderId="18" xfId="1" applyFont="1" applyFill="1" applyBorder="1" applyProtection="1"/>
    <xf numFmtId="0" fontId="20" fillId="2" borderId="18" xfId="1" applyFont="1" applyFill="1" applyBorder="1" applyProtection="1"/>
    <xf numFmtId="0" fontId="25" fillId="7" borderId="18" xfId="1" applyFont="1" applyFill="1" applyBorder="1" applyProtection="1"/>
    <xf numFmtId="0" fontId="20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5" fillId="2" borderId="42" xfId="1" applyFont="1" applyFill="1" applyBorder="1" applyAlignment="1" applyProtection="1">
      <alignment horizontal="center"/>
    </xf>
    <xf numFmtId="1" fontId="22" fillId="2" borderId="43" xfId="1" applyNumberFormat="1" applyFont="1" applyFill="1" applyBorder="1" applyAlignment="1" applyProtection="1">
      <alignment horizontal="center"/>
    </xf>
    <xf numFmtId="1" fontId="26" fillId="2" borderId="43" xfId="1" applyNumberFormat="1" applyFont="1" applyFill="1" applyBorder="1" applyAlignment="1" applyProtection="1">
      <alignment horizontal="center"/>
    </xf>
    <xf numFmtId="1" fontId="27" fillId="7" borderId="18" xfId="1" applyNumberFormat="1" applyFont="1" applyFill="1" applyBorder="1" applyAlignment="1" applyProtection="1">
      <alignment horizontal="center"/>
    </xf>
    <xf numFmtId="1" fontId="21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28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5" fillId="2" borderId="1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/>
    <xf numFmtId="0" fontId="22" fillId="2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24" fillId="2" borderId="0" xfId="1" applyFont="1" applyFill="1" applyBorder="1" applyProtection="1"/>
    <xf numFmtId="0" fontId="20" fillId="2" borderId="0" xfId="1" applyFont="1" applyFill="1" applyBorder="1" applyProtection="1"/>
    <xf numFmtId="0" fontId="20" fillId="3" borderId="0" xfId="1" applyFont="1" applyFill="1" applyBorder="1" applyProtection="1"/>
    <xf numFmtId="0" fontId="20" fillId="2" borderId="3" xfId="1" applyFont="1" applyFill="1" applyBorder="1" applyAlignment="1" applyProtection="1">
      <alignment horizontal="center"/>
    </xf>
    <xf numFmtId="0" fontId="15" fillId="2" borderId="4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/>
    <xf numFmtId="0" fontId="22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0" fontId="20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2" fillId="2" borderId="4" xfId="1" applyFont="1" applyFill="1" applyBorder="1" applyAlignment="1" applyProtection="1">
      <alignment horizontal="left"/>
    </xf>
    <xf numFmtId="1" fontId="26" fillId="2" borderId="18" xfId="1" applyNumberFormat="1" applyFont="1" applyFill="1" applyBorder="1" applyAlignment="1" applyProtection="1">
      <alignment horizontal="center"/>
    </xf>
    <xf numFmtId="1" fontId="21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Protection="1"/>
    <xf numFmtId="1" fontId="15" fillId="2" borderId="0" xfId="1" applyNumberFormat="1" applyFont="1" applyFill="1" applyBorder="1" applyAlignment="1" applyProtection="1">
      <alignment horizontal="center"/>
    </xf>
    <xf numFmtId="167" fontId="22" fillId="2" borderId="0" xfId="1" applyNumberFormat="1" applyFont="1" applyFill="1" applyBorder="1" applyAlignment="1" applyProtection="1">
      <alignment horizontal="center"/>
    </xf>
    <xf numFmtId="167" fontId="15" fillId="2" borderId="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0" fontId="15" fillId="2" borderId="42" xfId="1" applyFont="1" applyFill="1" applyBorder="1" applyProtection="1"/>
    <xf numFmtId="1" fontId="15" fillId="2" borderId="43" xfId="1" applyNumberFormat="1" applyFont="1" applyFill="1" applyBorder="1" applyAlignment="1" applyProtection="1">
      <alignment horizontal="center"/>
    </xf>
    <xf numFmtId="1" fontId="15" fillId="2" borderId="45" xfId="1" applyNumberFormat="1" applyFont="1" applyFill="1" applyBorder="1" applyAlignment="1" applyProtection="1">
      <alignment horizontal="center"/>
    </xf>
    <xf numFmtId="0" fontId="22" fillId="2" borderId="45" xfId="1" applyFont="1" applyFill="1" applyBorder="1" applyAlignment="1" applyProtection="1">
      <alignment horizontal="center"/>
    </xf>
    <xf numFmtId="0" fontId="15" fillId="2" borderId="45" xfId="1" applyFont="1" applyFill="1" applyBorder="1" applyAlignment="1" applyProtection="1">
      <alignment horizontal="center"/>
    </xf>
    <xf numFmtId="0" fontId="24" fillId="2" borderId="45" xfId="1" applyFont="1" applyFill="1" applyBorder="1" applyProtection="1"/>
    <xf numFmtId="0" fontId="20" fillId="2" borderId="45" xfId="1" applyFont="1" applyFill="1" applyBorder="1" applyProtection="1"/>
    <xf numFmtId="0" fontId="20" fillId="3" borderId="45" xfId="1" applyFont="1" applyFill="1" applyBorder="1" applyProtection="1"/>
    <xf numFmtId="0" fontId="20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29" fillId="6" borderId="9" xfId="1" applyFont="1" applyFill="1" applyBorder="1" applyAlignment="1" applyProtection="1">
      <alignment horizontal="left" vertical="center"/>
    </xf>
    <xf numFmtId="0" fontId="29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0" fontId="31" fillId="0" borderId="24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14" fontId="31" fillId="0" borderId="24" xfId="2" applyNumberFormat="1" applyFont="1" applyFill="1" applyBorder="1" applyAlignment="1">
      <alignment horizontal="right" vertical="center"/>
    </xf>
    <xf numFmtId="14" fontId="31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32" fillId="8" borderId="1" xfId="2" applyFont="1" applyFill="1" applyBorder="1" applyAlignment="1">
      <alignment horizontal="center" vertical="top"/>
    </xf>
    <xf numFmtId="0" fontId="33" fillId="8" borderId="2" xfId="2" applyFont="1" applyFill="1" applyBorder="1" applyAlignment="1">
      <alignment horizontal="center" vertical="top"/>
    </xf>
    <xf numFmtId="0" fontId="33" fillId="8" borderId="3" xfId="2" applyFont="1" applyFill="1" applyBorder="1" applyAlignment="1">
      <alignment horizontal="center" vertical="top"/>
    </xf>
    <xf numFmtId="0" fontId="34" fillId="9" borderId="34" xfId="2" applyFont="1" applyFill="1" applyBorder="1" applyAlignment="1">
      <alignment horizontal="center" vertical="center"/>
    </xf>
    <xf numFmtId="0" fontId="34" fillId="9" borderId="18" xfId="2" applyFont="1" applyFill="1" applyBorder="1" applyAlignment="1">
      <alignment horizontal="center" vertical="center" wrapText="1"/>
    </xf>
    <xf numFmtId="0" fontId="34" fillId="9" borderId="29" xfId="2" applyFont="1" applyFill="1" applyBorder="1" applyAlignment="1">
      <alignment horizontal="center" vertical="center" wrapText="1"/>
    </xf>
    <xf numFmtId="0" fontId="30" fillId="0" borderId="34" xfId="2" applyFill="1" applyBorder="1" applyAlignment="1">
      <alignment horizontal="center" vertical="center"/>
    </xf>
    <xf numFmtId="0" fontId="30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5" fillId="2" borderId="0" xfId="1" applyFont="1" applyFill="1" applyBorder="1" applyAlignment="1" applyProtection="1">
      <alignment horizontal="center"/>
    </xf>
    <xf numFmtId="0" fontId="35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5" fillId="2" borderId="0" xfId="1" applyFont="1" applyFill="1" applyBorder="1" applyProtection="1"/>
    <xf numFmtId="0" fontId="35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5" fillId="2" borderId="0" xfId="1" applyFont="1" applyFill="1" applyAlignment="1" applyProtection="1">
      <alignment horizontal="center"/>
    </xf>
    <xf numFmtId="0" fontId="30" fillId="0" borderId="28" xfId="2" applyFill="1" applyBorder="1" applyAlignment="1">
      <alignment horizontal="center" vertical="center"/>
    </xf>
    <xf numFmtId="0" fontId="34" fillId="0" borderId="15" xfId="2" applyFont="1" applyFill="1" applyBorder="1" applyAlignment="1">
      <alignment horizontal="center" vertical="center"/>
    </xf>
    <xf numFmtId="0" fontId="30" fillId="0" borderId="16" xfId="2" applyFill="1" applyBorder="1" applyAlignment="1">
      <alignment horizontal="left" vertical="top"/>
    </xf>
    <xf numFmtId="0" fontId="30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5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9FC3EFF6-62DA-40E7-8406-0529D2431C3D}"/>
    <cellStyle name="Normal 2 2 3" xfId="1" xr:uid="{C648F3BC-D954-4187-9672-195F5DC19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760185</xdr:colOff>
      <xdr:row>2</xdr:row>
      <xdr:rowOff>156029</xdr:rowOff>
    </xdr:from>
    <xdr:to>
      <xdr:col>12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71CC4C7-46B4-4A49-BF01-48FE82E73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18410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MD DATA"/>
      <sheetName val="MD"/>
      <sheetName val="WEEKLY GENERATION APR 01-30"/>
      <sheetName val="ISGS SHARE APRIL-05-09"/>
      <sheetName val="P&amp;T"/>
      <sheetName val="IC"/>
      <sheetName val="ALL IC"/>
      <sheetName val="DHIL (2)"/>
      <sheetName val="INDUSTRIES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>
        <row r="34">
          <cell r="N34">
            <v>169.629975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5.25</v>
          </cell>
        </row>
        <row r="37">
          <cell r="C37">
            <v>9</v>
          </cell>
        </row>
        <row r="38">
          <cell r="C38">
            <v>9</v>
          </cell>
        </row>
        <row r="39">
          <cell r="C39">
            <v>6.75</v>
          </cell>
        </row>
        <row r="40">
          <cell r="C40">
            <v>11.5</v>
          </cell>
        </row>
        <row r="41">
          <cell r="C41">
            <v>6.8999999999999995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49.91</v>
          </cell>
          <cell r="E5">
            <v>1266</v>
          </cell>
        </row>
        <row r="6">
          <cell r="C6">
            <v>49.87</v>
          </cell>
          <cell r="E6">
            <v>1182</v>
          </cell>
        </row>
        <row r="7">
          <cell r="C7">
            <v>49.95</v>
          </cell>
          <cell r="E7">
            <v>1176</v>
          </cell>
        </row>
        <row r="8">
          <cell r="C8">
            <v>49.92</v>
          </cell>
          <cell r="E8">
            <v>1174</v>
          </cell>
        </row>
        <row r="9">
          <cell r="C9">
            <v>49.97</v>
          </cell>
          <cell r="E9">
            <v>1170</v>
          </cell>
        </row>
        <row r="10">
          <cell r="C10">
            <v>49.97</v>
          </cell>
          <cell r="E10">
            <v>1158</v>
          </cell>
        </row>
        <row r="11">
          <cell r="C11">
            <v>50</v>
          </cell>
          <cell r="E11">
            <v>1152</v>
          </cell>
        </row>
        <row r="12">
          <cell r="C12">
            <v>50.05</v>
          </cell>
          <cell r="E12">
            <v>1147</v>
          </cell>
        </row>
        <row r="13">
          <cell r="C13">
            <v>50.03</v>
          </cell>
          <cell r="E13">
            <v>1142</v>
          </cell>
        </row>
        <row r="14">
          <cell r="C14">
            <v>50.03</v>
          </cell>
          <cell r="E14">
            <v>1146</v>
          </cell>
        </row>
        <row r="15">
          <cell r="C15">
            <v>49.99</v>
          </cell>
          <cell r="E15">
            <v>1163</v>
          </cell>
        </row>
        <row r="16">
          <cell r="C16">
            <v>50.01</v>
          </cell>
          <cell r="E16">
            <v>1152</v>
          </cell>
        </row>
        <row r="17">
          <cell r="C17">
            <v>50.02</v>
          </cell>
          <cell r="E17">
            <v>1133</v>
          </cell>
        </row>
        <row r="18">
          <cell r="C18">
            <v>50.02</v>
          </cell>
          <cell r="E18">
            <v>1131</v>
          </cell>
        </row>
        <row r="19">
          <cell r="C19">
            <v>50.02</v>
          </cell>
          <cell r="E19">
            <v>1162</v>
          </cell>
        </row>
        <row r="20">
          <cell r="C20">
            <v>50.05</v>
          </cell>
          <cell r="E20">
            <v>1168</v>
          </cell>
        </row>
        <row r="21">
          <cell r="C21">
            <v>50.04</v>
          </cell>
          <cell r="E21">
            <v>1173</v>
          </cell>
        </row>
        <row r="22">
          <cell r="C22">
            <v>50.01</v>
          </cell>
          <cell r="E22">
            <v>1172</v>
          </cell>
        </row>
        <row r="23">
          <cell r="C23">
            <v>50.02</v>
          </cell>
          <cell r="E23">
            <v>1183</v>
          </cell>
        </row>
        <row r="24">
          <cell r="C24">
            <v>50.02</v>
          </cell>
          <cell r="E24">
            <v>1176</v>
          </cell>
        </row>
        <row r="25">
          <cell r="C25">
            <v>50.02</v>
          </cell>
          <cell r="E25">
            <v>1222</v>
          </cell>
        </row>
        <row r="26">
          <cell r="C26">
            <v>50.01</v>
          </cell>
          <cell r="E26">
            <v>1254</v>
          </cell>
        </row>
        <row r="27">
          <cell r="C27">
            <v>50.03</v>
          </cell>
          <cell r="E27">
            <v>1269</v>
          </cell>
        </row>
        <row r="28">
          <cell r="C28">
            <v>50.05</v>
          </cell>
          <cell r="E28">
            <v>1280</v>
          </cell>
        </row>
        <row r="29">
          <cell r="C29">
            <v>50.05</v>
          </cell>
          <cell r="E29">
            <v>1276</v>
          </cell>
        </row>
        <row r="30">
          <cell r="C30">
            <v>50.06</v>
          </cell>
          <cell r="E30">
            <v>1295</v>
          </cell>
        </row>
        <row r="31">
          <cell r="C31">
            <v>50.08</v>
          </cell>
          <cell r="E31">
            <v>1356</v>
          </cell>
        </row>
        <row r="32">
          <cell r="C32">
            <v>50.14</v>
          </cell>
          <cell r="E32">
            <v>1350</v>
          </cell>
        </row>
        <row r="33">
          <cell r="C33">
            <v>50.22</v>
          </cell>
          <cell r="E33">
            <v>1366.2</v>
          </cell>
        </row>
        <row r="34">
          <cell r="C34">
            <v>50.2</v>
          </cell>
          <cell r="E34">
            <v>1368.2</v>
          </cell>
        </row>
        <row r="35">
          <cell r="C35">
            <v>50.25</v>
          </cell>
          <cell r="E35">
            <v>1398.08</v>
          </cell>
        </row>
        <row r="36">
          <cell r="C36">
            <v>50.24</v>
          </cell>
          <cell r="E36">
            <v>1393.16</v>
          </cell>
        </row>
        <row r="37">
          <cell r="C37">
            <v>50.27</v>
          </cell>
          <cell r="E37">
            <v>1393.47</v>
          </cell>
        </row>
        <row r="38">
          <cell r="C38">
            <v>50.16</v>
          </cell>
          <cell r="E38">
            <v>1376.79</v>
          </cell>
        </row>
        <row r="39">
          <cell r="C39">
            <v>50.1</v>
          </cell>
          <cell r="E39">
            <v>1391.49</v>
          </cell>
        </row>
        <row r="40">
          <cell r="C40">
            <v>50.09</v>
          </cell>
          <cell r="E40">
            <v>1387.47</v>
          </cell>
        </row>
        <row r="41">
          <cell r="C41">
            <v>50.03</v>
          </cell>
          <cell r="E41">
            <v>1403.44</v>
          </cell>
        </row>
        <row r="42">
          <cell r="C42">
            <v>50.06</v>
          </cell>
          <cell r="E42">
            <v>1407.06</v>
          </cell>
        </row>
        <row r="43">
          <cell r="C43">
            <v>50.03</v>
          </cell>
          <cell r="E43">
            <v>1420.97</v>
          </cell>
        </row>
        <row r="44">
          <cell r="C44">
            <v>50.05</v>
          </cell>
          <cell r="E44">
            <v>1422.07</v>
          </cell>
        </row>
        <row r="45">
          <cell r="C45">
            <v>50.02</v>
          </cell>
          <cell r="E45">
            <v>1412.06</v>
          </cell>
        </row>
        <row r="46">
          <cell r="C46">
            <v>50.01</v>
          </cell>
          <cell r="E46">
            <v>1422.91</v>
          </cell>
        </row>
        <row r="47">
          <cell r="C47">
            <v>49.95</v>
          </cell>
          <cell r="E47">
            <v>1430.25</v>
          </cell>
        </row>
        <row r="48">
          <cell r="C48">
            <v>49.92</v>
          </cell>
          <cell r="E48">
            <v>1444.79</v>
          </cell>
        </row>
        <row r="49">
          <cell r="C49">
            <v>49.98</v>
          </cell>
          <cell r="E49">
            <v>1416.05</v>
          </cell>
        </row>
        <row r="50">
          <cell r="C50">
            <v>49.84</v>
          </cell>
          <cell r="E50">
            <v>1402.46</v>
          </cell>
        </row>
        <row r="51">
          <cell r="C51">
            <v>49.94</v>
          </cell>
          <cell r="E51">
            <v>1398.5</v>
          </cell>
        </row>
        <row r="52">
          <cell r="C52">
            <v>49.95</v>
          </cell>
          <cell r="E52">
            <v>1374.76</v>
          </cell>
        </row>
        <row r="53">
          <cell r="C53">
            <v>50</v>
          </cell>
          <cell r="E53">
            <v>1390.89</v>
          </cell>
        </row>
        <row r="54">
          <cell r="C54">
            <v>49.93</v>
          </cell>
          <cell r="E54">
            <v>1381.73</v>
          </cell>
        </row>
        <row r="55">
          <cell r="C55">
            <v>49.83</v>
          </cell>
          <cell r="E55">
            <v>1357.29</v>
          </cell>
        </row>
        <row r="56">
          <cell r="C56">
            <v>49.85</v>
          </cell>
          <cell r="E56">
            <v>1343.2</v>
          </cell>
        </row>
        <row r="57">
          <cell r="C57">
            <v>49.94</v>
          </cell>
          <cell r="E57">
            <v>1322.63</v>
          </cell>
        </row>
        <row r="58">
          <cell r="C58">
            <v>49.98</v>
          </cell>
          <cell r="E58">
            <v>1329.61</v>
          </cell>
        </row>
        <row r="59">
          <cell r="C59">
            <v>49.92</v>
          </cell>
          <cell r="E59">
            <v>1317</v>
          </cell>
        </row>
        <row r="60">
          <cell r="C60">
            <v>49.89</v>
          </cell>
          <cell r="E60">
            <v>1238</v>
          </cell>
        </row>
        <row r="61">
          <cell r="C61">
            <v>50.02</v>
          </cell>
          <cell r="E61">
            <v>1237</v>
          </cell>
        </row>
        <row r="62">
          <cell r="C62">
            <v>50.03</v>
          </cell>
          <cell r="E62">
            <v>1242</v>
          </cell>
        </row>
        <row r="63">
          <cell r="C63">
            <v>50.05</v>
          </cell>
          <cell r="E63">
            <v>1272</v>
          </cell>
        </row>
        <row r="64">
          <cell r="C64">
            <v>50.01</v>
          </cell>
          <cell r="E64">
            <v>1263</v>
          </cell>
        </row>
        <row r="65">
          <cell r="C65">
            <v>50.04</v>
          </cell>
          <cell r="E65">
            <v>1257</v>
          </cell>
        </row>
        <row r="66">
          <cell r="C66">
            <v>49.99</v>
          </cell>
          <cell r="E66">
            <v>1237</v>
          </cell>
        </row>
        <row r="67">
          <cell r="C67">
            <v>50</v>
          </cell>
          <cell r="E67">
            <v>1196</v>
          </cell>
        </row>
        <row r="68">
          <cell r="C68">
            <v>50.06</v>
          </cell>
          <cell r="E68">
            <v>1197</v>
          </cell>
        </row>
        <row r="69">
          <cell r="C69">
            <v>50.19</v>
          </cell>
          <cell r="E69">
            <v>1199</v>
          </cell>
        </row>
        <row r="70">
          <cell r="C70">
            <v>50.11</v>
          </cell>
          <cell r="E70">
            <v>1202</v>
          </cell>
        </row>
        <row r="71">
          <cell r="C71">
            <v>50.09</v>
          </cell>
          <cell r="E71">
            <v>1165</v>
          </cell>
        </row>
        <row r="72">
          <cell r="C72">
            <v>50.05</v>
          </cell>
          <cell r="E72">
            <v>1118</v>
          </cell>
        </row>
        <row r="73">
          <cell r="C73">
            <v>50.18</v>
          </cell>
          <cell r="E73">
            <v>1157</v>
          </cell>
        </row>
        <row r="74">
          <cell r="C74">
            <v>50.07</v>
          </cell>
          <cell r="E74">
            <v>1162</v>
          </cell>
        </row>
        <row r="75">
          <cell r="C75">
            <v>50.06</v>
          </cell>
          <cell r="E75">
            <v>1136</v>
          </cell>
        </row>
        <row r="76">
          <cell r="C76">
            <v>50.05</v>
          </cell>
          <cell r="E76">
            <v>1107</v>
          </cell>
        </row>
        <row r="77">
          <cell r="C77">
            <v>50.11</v>
          </cell>
          <cell r="E77">
            <v>1106</v>
          </cell>
        </row>
        <row r="78">
          <cell r="C78">
            <v>50.03</v>
          </cell>
          <cell r="E78">
            <v>1101</v>
          </cell>
        </row>
        <row r="79">
          <cell r="C79">
            <v>50.03</v>
          </cell>
          <cell r="E79">
            <v>1089</v>
          </cell>
        </row>
        <row r="80">
          <cell r="C80">
            <v>50.01</v>
          </cell>
          <cell r="E80">
            <v>1116</v>
          </cell>
        </row>
        <row r="81">
          <cell r="C81">
            <v>50.01</v>
          </cell>
          <cell r="E81">
            <v>1195</v>
          </cell>
        </row>
        <row r="82">
          <cell r="C82">
            <v>49.97</v>
          </cell>
          <cell r="E82">
            <v>1244</v>
          </cell>
        </row>
        <row r="83">
          <cell r="C83">
            <v>49.95</v>
          </cell>
          <cell r="E83">
            <v>1297</v>
          </cell>
        </row>
        <row r="84">
          <cell r="C84">
            <v>49.9</v>
          </cell>
          <cell r="E84">
            <v>1335</v>
          </cell>
        </row>
        <row r="85">
          <cell r="C85">
            <v>50</v>
          </cell>
          <cell r="E85">
            <v>1302</v>
          </cell>
        </row>
        <row r="86">
          <cell r="C86">
            <v>50.01</v>
          </cell>
          <cell r="E86">
            <v>1266</v>
          </cell>
        </row>
        <row r="87">
          <cell r="C87">
            <v>50</v>
          </cell>
          <cell r="E87">
            <v>1256</v>
          </cell>
        </row>
        <row r="88">
          <cell r="C88">
            <v>50.02</v>
          </cell>
          <cell r="E88">
            <v>1249</v>
          </cell>
        </row>
        <row r="89">
          <cell r="C89">
            <v>49.92</v>
          </cell>
          <cell r="E89">
            <v>1183</v>
          </cell>
        </row>
        <row r="90">
          <cell r="C90">
            <v>49.98</v>
          </cell>
          <cell r="E90">
            <v>1174</v>
          </cell>
        </row>
        <row r="91">
          <cell r="C91">
            <v>49.93</v>
          </cell>
          <cell r="E91">
            <v>1170</v>
          </cell>
        </row>
        <row r="92">
          <cell r="C92">
            <v>50.03</v>
          </cell>
          <cell r="E92">
            <v>1157</v>
          </cell>
        </row>
        <row r="93">
          <cell r="C93">
            <v>49.92</v>
          </cell>
          <cell r="E93">
            <v>1162</v>
          </cell>
        </row>
        <row r="94">
          <cell r="C94">
            <v>50.02</v>
          </cell>
          <cell r="E94">
            <v>1140</v>
          </cell>
        </row>
        <row r="95">
          <cell r="C95">
            <v>50.03</v>
          </cell>
          <cell r="E95">
            <v>1141</v>
          </cell>
        </row>
        <row r="96">
          <cell r="C96">
            <v>50.05</v>
          </cell>
          <cell r="E96">
            <v>1141</v>
          </cell>
        </row>
        <row r="97">
          <cell r="C97">
            <v>50</v>
          </cell>
          <cell r="E97">
            <v>1070</v>
          </cell>
        </row>
        <row r="98">
          <cell r="C98">
            <v>50.01</v>
          </cell>
          <cell r="E98">
            <v>1034</v>
          </cell>
        </row>
        <row r="99">
          <cell r="C99">
            <v>50.05</v>
          </cell>
          <cell r="E99">
            <v>1027</v>
          </cell>
        </row>
        <row r="100">
          <cell r="C100">
            <v>50.06</v>
          </cell>
          <cell r="E100">
            <v>1003</v>
          </cell>
        </row>
        <row r="101">
          <cell r="C101">
            <v>50.021145833333357</v>
          </cell>
        </row>
      </sheetData>
      <sheetData sheetId="10">
        <row r="34">
          <cell r="I34">
            <v>31.32</v>
          </cell>
        </row>
        <row r="36">
          <cell r="I36">
            <v>6.52</v>
          </cell>
        </row>
        <row r="70">
          <cell r="I70">
            <v>298.60882500000002</v>
          </cell>
        </row>
      </sheetData>
      <sheetData sheetId="11"/>
      <sheetData sheetId="12"/>
      <sheetData sheetId="13"/>
      <sheetData sheetId="14">
        <row r="13">
          <cell r="AJ13">
            <v>424.08246148634618</v>
          </cell>
          <cell r="BA13">
            <v>1012.4235354734233</v>
          </cell>
          <cell r="BF13">
            <v>16962.997500000001</v>
          </cell>
          <cell r="BH13">
            <v>16930.719500000003</v>
          </cell>
        </row>
        <row r="14">
          <cell r="AJ14">
            <v>85.618276874230745</v>
          </cell>
          <cell r="BA14">
            <v>302.2849367192228</v>
          </cell>
          <cell r="BF14">
            <v>5976.6275000000005</v>
          </cell>
          <cell r="BH14">
            <v>5948.7325000000001</v>
          </cell>
        </row>
        <row r="16">
          <cell r="AJ16">
            <v>338.46418461211545</v>
          </cell>
          <cell r="BA16">
            <v>710.13859875420042</v>
          </cell>
          <cell r="BF16">
            <v>10986.37</v>
          </cell>
          <cell r="BH16">
            <v>10981.987000000001</v>
          </cell>
        </row>
        <row r="20">
          <cell r="D20">
            <v>29</v>
          </cell>
          <cell r="E20">
            <v>29</v>
          </cell>
          <cell r="F20">
            <v>29</v>
          </cell>
          <cell r="G20">
            <v>29</v>
          </cell>
          <cell r="H20">
            <v>44.5</v>
          </cell>
          <cell r="I20">
            <v>44.5</v>
          </cell>
          <cell r="J20">
            <v>44.7</v>
          </cell>
          <cell r="K20">
            <v>44.8</v>
          </cell>
          <cell r="L20">
            <v>43.5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45</v>
          </cell>
          <cell r="V20">
            <v>45</v>
          </cell>
          <cell r="W20">
            <v>45</v>
          </cell>
          <cell r="X20">
            <v>45</v>
          </cell>
          <cell r="Y20">
            <v>44.7</v>
          </cell>
          <cell r="Z20">
            <v>44.7</v>
          </cell>
          <cell r="AA20">
            <v>44.6</v>
          </cell>
          <cell r="AC20">
            <v>45</v>
          </cell>
        </row>
        <row r="21">
          <cell r="D21">
            <v>45</v>
          </cell>
          <cell r="E21">
            <v>45</v>
          </cell>
          <cell r="F21">
            <v>44</v>
          </cell>
          <cell r="G21">
            <v>45</v>
          </cell>
          <cell r="H21">
            <v>101</v>
          </cell>
          <cell r="I21">
            <v>101</v>
          </cell>
          <cell r="J21">
            <v>101</v>
          </cell>
          <cell r="K21">
            <v>24</v>
          </cell>
          <cell r="L21">
            <v>24</v>
          </cell>
          <cell r="M21">
            <v>25</v>
          </cell>
          <cell r="N21">
            <v>25</v>
          </cell>
          <cell r="O21">
            <v>25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30</v>
          </cell>
          <cell r="X21">
            <v>30</v>
          </cell>
          <cell r="Y21">
            <v>30</v>
          </cell>
          <cell r="Z21">
            <v>30</v>
          </cell>
          <cell r="AA21">
            <v>30</v>
          </cell>
          <cell r="AB21">
            <v>755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37</v>
          </cell>
          <cell r="J27">
            <v>37</v>
          </cell>
          <cell r="K27">
            <v>37</v>
          </cell>
          <cell r="L27">
            <v>37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37</v>
          </cell>
          <cell r="W27">
            <v>37</v>
          </cell>
          <cell r="X27">
            <v>37</v>
          </cell>
          <cell r="Y27">
            <v>37</v>
          </cell>
          <cell r="Z27">
            <v>33.35</v>
          </cell>
          <cell r="AA27">
            <v>37</v>
          </cell>
          <cell r="AB27">
            <v>366.35</v>
          </cell>
        </row>
        <row r="29">
          <cell r="D29">
            <v>94.19</v>
          </cell>
          <cell r="E29">
            <v>275.19</v>
          </cell>
          <cell r="F29">
            <v>292.99</v>
          </cell>
          <cell r="G29">
            <v>294.94</v>
          </cell>
          <cell r="H29">
            <v>309.14</v>
          </cell>
          <cell r="I29">
            <v>343.03999999999996</v>
          </cell>
          <cell r="J29">
            <v>367.47</v>
          </cell>
          <cell r="K29">
            <v>452.5</v>
          </cell>
          <cell r="L29">
            <v>437.62</v>
          </cell>
          <cell r="M29">
            <v>426.9</v>
          </cell>
          <cell r="N29">
            <v>422.65999999999997</v>
          </cell>
          <cell r="O29">
            <v>395.95</v>
          </cell>
          <cell r="P29">
            <v>388.73</v>
          </cell>
          <cell r="Q29">
            <v>399.88</v>
          </cell>
          <cell r="R29">
            <v>507.37</v>
          </cell>
          <cell r="S29">
            <v>508.23</v>
          </cell>
          <cell r="T29">
            <v>483.76</v>
          </cell>
          <cell r="U29">
            <v>430.24</v>
          </cell>
          <cell r="V29">
            <v>468.32</v>
          </cell>
          <cell r="W29">
            <v>494.66999999999996</v>
          </cell>
          <cell r="X29">
            <v>491.96999999999997</v>
          </cell>
          <cell r="Y29">
            <v>477.65000000000003</v>
          </cell>
          <cell r="Z29">
            <v>549.11599999999999</v>
          </cell>
          <cell r="AA29">
            <v>540.26900000000001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5.25</v>
          </cell>
          <cell r="N71">
            <v>9</v>
          </cell>
          <cell r="O71">
            <v>9</v>
          </cell>
          <cell r="P71">
            <v>6.75</v>
          </cell>
          <cell r="Q71">
            <v>11.5</v>
          </cell>
          <cell r="R71">
            <v>6.8999999999999995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44682</v>
          </cell>
        </row>
        <row r="26">
          <cell r="I26">
            <v>20478</v>
          </cell>
        </row>
        <row r="28">
          <cell r="I28">
            <v>5110</v>
          </cell>
        </row>
        <row r="30">
          <cell r="I30">
            <v>11800</v>
          </cell>
        </row>
        <row r="31">
          <cell r="I31">
            <v>4070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1">
          <cell r="F21">
            <v>50</v>
          </cell>
        </row>
      </sheetData>
      <sheetData sheetId="56">
        <row r="4">
          <cell r="E4">
            <v>170.16499999999999</v>
          </cell>
        </row>
        <row r="5">
          <cell r="E5">
            <v>201.14499999999998</v>
          </cell>
        </row>
        <row r="6">
          <cell r="E6">
            <v>228.70499999999998</v>
          </cell>
        </row>
        <row r="7">
          <cell r="E7">
            <v>251.36500000000001</v>
          </cell>
        </row>
        <row r="8">
          <cell r="E8">
            <v>212.285</v>
          </cell>
        </row>
        <row r="9">
          <cell r="E9">
            <v>41.977499999999999</v>
          </cell>
        </row>
        <row r="10">
          <cell r="E10">
            <v>42.314999999999998</v>
          </cell>
        </row>
        <row r="11">
          <cell r="E11">
            <v>153.89749999999998</v>
          </cell>
        </row>
        <row r="12">
          <cell r="E12">
            <v>151.81</v>
          </cell>
        </row>
        <row r="13">
          <cell r="E13">
            <v>182.15499999999997</v>
          </cell>
        </row>
        <row r="14">
          <cell r="E14">
            <v>185.67</v>
          </cell>
        </row>
        <row r="15">
          <cell r="E15">
            <v>106.80499999999999</v>
          </cell>
        </row>
        <row r="16">
          <cell r="E16">
            <v>55.234999999999999</v>
          </cell>
        </row>
        <row r="17">
          <cell r="E17">
            <v>60.11999999999999</v>
          </cell>
        </row>
        <row r="18">
          <cell r="E18">
            <v>29.447500000000002</v>
          </cell>
        </row>
        <row r="19">
          <cell r="E19">
            <v>82.977499999999992</v>
          </cell>
        </row>
        <row r="20">
          <cell r="E20">
            <v>71.125</v>
          </cell>
        </row>
        <row r="21">
          <cell r="E21">
            <v>125.2675</v>
          </cell>
        </row>
        <row r="22">
          <cell r="E22">
            <v>198.36250000000001</v>
          </cell>
        </row>
        <row r="23">
          <cell r="E23">
            <v>218.91250000000002</v>
          </cell>
        </row>
        <row r="24">
          <cell r="E24">
            <v>128.36500000000001</v>
          </cell>
        </row>
        <row r="25">
          <cell r="E25">
            <v>41.64</v>
          </cell>
        </row>
        <row r="26">
          <cell r="E26">
            <v>58.784999999999997</v>
          </cell>
        </row>
        <row r="27">
          <cell r="E27">
            <v>110.05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81"/>
      <sheetData sheetId="82"/>
      <sheetData sheetId="83"/>
      <sheetData sheetId="84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EF66-48CF-4DE9-8407-5F0964EE3E15}">
  <sheetPr codeName="Sheet86">
    <tabColor rgb="FF00B050"/>
    <pageSetUpPr fitToPage="1"/>
  </sheetPr>
  <dimension ref="A1:FC380"/>
  <sheetViews>
    <sheetView tabSelected="1" view="pageBreakPreview" topLeftCell="A10" zoomScale="60" zoomScaleNormal="85" zoomScalePageLayoutView="90" workbookViewId="0">
      <selection activeCell="M37" sqref="M37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6" width="11.28515625" style="8" customWidth="1"/>
    <col min="7" max="7" width="10" style="8" customWidth="1"/>
    <col min="8" max="8" width="9.85546875" style="8" customWidth="1"/>
    <col min="9" max="9" width="11" style="8" customWidth="1"/>
    <col min="10" max="10" width="17.7109375" style="8" bestFit="1" customWidth="1"/>
    <col min="11" max="11" width="14.28515625" style="8" customWidth="1"/>
    <col min="12" max="12" width="16.7109375" style="8" customWidth="1"/>
    <col min="13" max="13" width="13.28515625" style="8" customWidth="1"/>
    <col min="14" max="18" width="20.42578125" style="8" customWidth="1"/>
    <col min="19" max="19" width="11.85546875" style="8" customWidth="1"/>
    <col min="20" max="20" width="12.28515625" style="8" customWidth="1"/>
    <col min="21" max="21" width="13.140625" style="8" customWidth="1"/>
    <col min="22" max="22" width="7.140625" style="8" customWidth="1"/>
    <col min="23" max="23" width="16.7109375" style="8" customWidth="1"/>
    <col min="24" max="24" width="21.5703125" style="21" customWidth="1"/>
    <col min="25" max="26" width="29.85546875" style="8" customWidth="1"/>
    <col min="27" max="27" width="24.5703125" style="8" customWidth="1"/>
    <col min="28" max="28" width="23.42578125" style="8" customWidth="1"/>
    <col min="29" max="29" width="25.28515625" style="8" customWidth="1"/>
    <col min="30" max="30" width="26.42578125" style="8" customWidth="1"/>
    <col min="31" max="31" width="25.42578125" style="8" customWidth="1"/>
    <col min="32" max="32" width="33.85546875" style="302" customWidth="1"/>
    <col min="33" max="33" width="33.5703125" style="302" customWidth="1"/>
    <col min="34" max="34" width="42" style="302" customWidth="1"/>
    <col min="35" max="35" width="19.42578125" style="8" customWidth="1"/>
    <col min="36" max="36" width="26.140625" style="8" customWidth="1"/>
    <col min="37" max="37" width="26.5703125" style="8" customWidth="1"/>
    <col min="38" max="38" width="13.42578125" style="8" customWidth="1"/>
    <col min="39" max="39" width="20.85546875" style="8" customWidth="1"/>
    <col min="40" max="40" width="20.28515625" style="8" customWidth="1"/>
    <col min="41" max="41" width="31.42578125" style="8" customWidth="1"/>
    <col min="42" max="45" width="5.42578125" style="8" customWidth="1"/>
    <col min="46" max="46" width="5.42578125" style="8"/>
    <col min="47" max="48" width="14.85546875" style="8" customWidth="1"/>
    <col min="49" max="49" width="5.42578125" style="8"/>
    <col min="50" max="50" width="17.5703125" style="8" bestFit="1" customWidth="1"/>
    <col min="51" max="75" width="9.7109375" style="8" customWidth="1"/>
    <col min="76" max="81" width="5.42578125" style="8"/>
    <col min="82" max="82" width="5.5703125" style="8" customWidth="1"/>
    <col min="83" max="16384" width="5.42578125" style="8"/>
  </cols>
  <sheetData>
    <row r="1" spans="1:75" ht="13.5" customHeight="1">
      <c r="A1" s="1" t="s">
        <v>0</v>
      </c>
      <c r="B1" s="2"/>
      <c r="C1" s="2"/>
      <c r="D1" s="3">
        <f>G14</f>
        <v>44682</v>
      </c>
      <c r="E1" s="3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7"/>
      <c r="W1" s="9"/>
      <c r="X1" s="10"/>
      <c r="Y1" s="9"/>
      <c r="Z1" s="9"/>
      <c r="AA1" s="11"/>
      <c r="AB1" s="11"/>
      <c r="AC1" s="12"/>
      <c r="AD1" s="12"/>
      <c r="AE1" s="12"/>
      <c r="AF1" s="13"/>
      <c r="AG1" s="13"/>
      <c r="AH1" s="13"/>
      <c r="AI1" s="14"/>
      <c r="AL1" s="15"/>
      <c r="AM1" s="9"/>
    </row>
    <row r="2" spans="1:75" ht="18.75" customHeight="1" thickBot="1">
      <c r="A2" s="16"/>
      <c r="B2" s="17"/>
      <c r="C2" s="9"/>
      <c r="D2" s="15"/>
      <c r="E2" s="15"/>
      <c r="F2" s="15"/>
      <c r="G2" s="18" t="s">
        <v>1</v>
      </c>
      <c r="H2" s="18"/>
      <c r="I2" s="18"/>
      <c r="J2" s="18"/>
      <c r="K2" s="18"/>
      <c r="L2" s="18"/>
      <c r="M2" s="18"/>
      <c r="N2" s="18"/>
      <c r="O2" s="18"/>
      <c r="P2" s="18"/>
      <c r="Q2" s="15"/>
      <c r="R2" s="15"/>
      <c r="S2" s="15"/>
      <c r="T2" s="15"/>
      <c r="U2" s="19"/>
      <c r="W2" s="15"/>
      <c r="X2" s="20"/>
      <c r="Y2" s="21"/>
      <c r="Z2" s="21"/>
      <c r="AA2" s="22"/>
      <c r="AB2" s="15"/>
      <c r="AC2" s="23"/>
      <c r="AD2" s="23"/>
      <c r="AE2" s="23"/>
      <c r="AF2" s="24"/>
      <c r="AG2" s="24"/>
      <c r="AH2" s="24"/>
      <c r="AI2" s="14"/>
      <c r="AJ2" s="23"/>
      <c r="AL2" s="15"/>
      <c r="AM2" s="15"/>
    </row>
    <row r="3" spans="1:75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6"/>
      <c r="N3" s="27"/>
      <c r="O3" s="27"/>
      <c r="P3" s="27"/>
      <c r="Q3" s="27"/>
      <c r="R3" s="28" t="s">
        <v>3</v>
      </c>
      <c r="S3" s="29">
        <f>G14+1</f>
        <v>44683</v>
      </c>
      <c r="T3" s="30"/>
      <c r="U3" s="31"/>
      <c r="W3" s="15"/>
      <c r="X3" s="15"/>
      <c r="Y3" s="21"/>
      <c r="Z3" s="21"/>
      <c r="AA3" s="15"/>
      <c r="AB3" s="15"/>
      <c r="AC3" s="23"/>
      <c r="AD3" s="23"/>
      <c r="AE3" s="23"/>
      <c r="AF3" s="24"/>
      <c r="AG3" s="24"/>
      <c r="AH3" s="24"/>
      <c r="AI3" s="14"/>
      <c r="AJ3" s="23"/>
      <c r="AL3" s="15"/>
      <c r="AM3" s="15"/>
    </row>
    <row r="4" spans="1:75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9"/>
      <c r="W4" s="15"/>
      <c r="X4" s="15"/>
      <c r="Y4" s="21"/>
      <c r="Z4" s="21"/>
      <c r="AA4" s="15"/>
      <c r="AB4" s="15"/>
      <c r="AC4" s="23"/>
      <c r="AD4" s="23"/>
      <c r="AE4" s="23"/>
      <c r="AF4" s="24"/>
      <c r="AG4" s="24"/>
      <c r="AH4" s="24"/>
      <c r="AI4" s="14"/>
      <c r="AJ4" s="23"/>
      <c r="AL4" s="15"/>
      <c r="AM4" s="15"/>
    </row>
    <row r="5" spans="1:75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3"/>
      <c r="M5" s="33"/>
      <c r="N5" s="34"/>
      <c r="O5" s="34"/>
      <c r="P5" s="33" t="s">
        <v>5</v>
      </c>
      <c r="Q5" s="34"/>
      <c r="R5" s="34"/>
      <c r="S5" s="15"/>
      <c r="T5" s="15"/>
      <c r="U5" s="19"/>
      <c r="W5" s="15"/>
      <c r="X5" s="20"/>
      <c r="Y5" s="20"/>
      <c r="Z5" s="20"/>
      <c r="AA5" s="35"/>
      <c r="AB5" s="35"/>
      <c r="AC5" s="23"/>
      <c r="AD5" s="23"/>
      <c r="AE5" s="23"/>
      <c r="AF5" s="24"/>
      <c r="AG5" s="24"/>
      <c r="AH5" s="24"/>
      <c r="AI5" s="14"/>
      <c r="AJ5" s="23"/>
      <c r="AL5" s="15"/>
      <c r="AM5" s="15"/>
    </row>
    <row r="6" spans="1:75" ht="16.5" customHeight="1">
      <c r="A6" s="25"/>
      <c r="B6" s="36" t="s">
        <v>6</v>
      </c>
      <c r="C6" s="36"/>
      <c r="D6" s="37"/>
      <c r="E6" s="37"/>
      <c r="F6" s="37"/>
      <c r="G6" s="15"/>
      <c r="H6" s="15"/>
      <c r="I6" s="15"/>
      <c r="J6" s="15"/>
      <c r="K6" s="15"/>
      <c r="L6" s="15"/>
      <c r="M6" s="15"/>
      <c r="N6" s="34"/>
      <c r="O6" s="34"/>
      <c r="P6" s="34"/>
      <c r="Q6" s="34"/>
      <c r="R6" s="34" t="s">
        <v>7</v>
      </c>
      <c r="S6" s="34"/>
      <c r="T6" s="15"/>
      <c r="U6" s="19"/>
      <c r="W6" s="15"/>
      <c r="X6" s="15"/>
      <c r="Y6" s="21"/>
      <c r="Z6" s="21"/>
      <c r="AA6" s="15"/>
      <c r="AB6" s="15"/>
      <c r="AC6" s="23"/>
      <c r="AD6" s="23"/>
      <c r="AE6" s="23"/>
      <c r="AF6" s="24"/>
      <c r="AG6" s="24"/>
      <c r="AH6" s="24"/>
      <c r="AI6" s="14"/>
      <c r="AJ6" s="23"/>
      <c r="AL6" s="15"/>
      <c r="AM6" s="15"/>
    </row>
    <row r="7" spans="1:75" ht="16.5" customHeight="1">
      <c r="A7" s="25"/>
      <c r="B7" s="36" t="s">
        <v>8</v>
      </c>
      <c r="C7" s="36"/>
      <c r="D7" s="37"/>
      <c r="E7" s="37"/>
      <c r="F7" s="37"/>
      <c r="G7" s="15"/>
      <c r="H7" s="15"/>
      <c r="I7" s="15"/>
      <c r="J7" s="15"/>
      <c r="K7" s="15"/>
      <c r="L7" s="15"/>
      <c r="M7" s="15"/>
      <c r="N7" s="38"/>
      <c r="O7" s="38"/>
      <c r="P7" s="38"/>
      <c r="Q7" s="38"/>
      <c r="R7" s="38" t="s">
        <v>9</v>
      </c>
      <c r="S7" s="38"/>
      <c r="T7" s="15"/>
      <c r="U7" s="19"/>
      <c r="W7" s="15"/>
      <c r="X7" s="15"/>
      <c r="Y7" s="21"/>
      <c r="Z7" s="21"/>
      <c r="AA7" s="15"/>
      <c r="AB7" s="15"/>
      <c r="AC7" s="23"/>
      <c r="AD7" s="23"/>
      <c r="AE7" s="23"/>
      <c r="AF7" s="24"/>
      <c r="AG7" s="24"/>
      <c r="AH7" s="24"/>
      <c r="AI7" s="14"/>
      <c r="AJ7" s="23"/>
      <c r="AL7" s="15"/>
      <c r="AM7" s="15"/>
    </row>
    <row r="8" spans="1:75" ht="16.5" customHeight="1">
      <c r="A8" s="25"/>
      <c r="B8" s="39" t="s">
        <v>10</v>
      </c>
      <c r="C8" s="39"/>
      <c r="D8" s="39"/>
      <c r="E8" s="40"/>
      <c r="F8" s="40"/>
      <c r="G8" s="15"/>
      <c r="H8" s="15"/>
      <c r="I8" s="15"/>
      <c r="J8" s="15"/>
      <c r="K8" s="15"/>
      <c r="L8" s="15"/>
      <c r="M8" s="15"/>
      <c r="N8" s="34"/>
      <c r="O8" s="34"/>
      <c r="P8" s="34"/>
      <c r="Q8" s="34"/>
      <c r="R8" s="34"/>
      <c r="S8" s="15"/>
      <c r="T8" s="15"/>
      <c r="U8" s="19"/>
      <c r="W8" s="15"/>
      <c r="X8" s="20"/>
      <c r="Y8" s="21"/>
      <c r="Z8" s="21"/>
      <c r="AA8" s="15"/>
      <c r="AB8" s="41"/>
      <c r="AC8" s="23"/>
      <c r="AD8" s="23"/>
      <c r="AE8" s="23"/>
      <c r="AF8" s="24"/>
      <c r="AG8" s="24"/>
      <c r="AH8" s="24"/>
      <c r="AI8" s="14"/>
      <c r="AJ8" s="23"/>
      <c r="AL8" s="15"/>
      <c r="AM8" s="15"/>
    </row>
    <row r="9" spans="1:75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34"/>
      <c r="O9" s="34"/>
      <c r="P9" s="34"/>
      <c r="Q9" s="34"/>
      <c r="R9" s="34"/>
      <c r="S9" s="15"/>
      <c r="T9" s="15"/>
      <c r="U9" s="19"/>
      <c r="W9" s="15"/>
      <c r="X9" s="20"/>
      <c r="Y9" s="21"/>
      <c r="Z9" s="21"/>
      <c r="AA9" s="15"/>
      <c r="AB9" s="41"/>
      <c r="AC9" s="23"/>
      <c r="AD9" s="23"/>
      <c r="AE9" s="23"/>
      <c r="AF9" s="24"/>
      <c r="AG9" s="24"/>
      <c r="AH9" s="24"/>
      <c r="AI9" s="14"/>
      <c r="AJ9" s="23"/>
      <c r="AL9" s="15"/>
      <c r="AM9" s="15"/>
    </row>
    <row r="10" spans="1:75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5"/>
      <c r="T10" s="15"/>
      <c r="U10" s="19"/>
      <c r="V10" s="15"/>
      <c r="W10" s="15"/>
      <c r="X10" s="43" t="s">
        <v>12</v>
      </c>
      <c r="Y10" s="44"/>
      <c r="Z10" s="45"/>
      <c r="AA10" s="46">
        <f>[1]Report_DPS!$I$70*100</f>
        <v>29860.882500000003</v>
      </c>
      <c r="AB10" s="47" t="s">
        <v>13</v>
      </c>
      <c r="AC10" s="23"/>
      <c r="AD10" s="23"/>
      <c r="AE10" s="23"/>
      <c r="AF10" s="24"/>
      <c r="AG10" s="24"/>
      <c r="AH10" s="24"/>
      <c r="AI10" s="14"/>
      <c r="AJ10" s="23"/>
      <c r="AL10" s="15"/>
      <c r="AM10" s="15"/>
    </row>
    <row r="11" spans="1:75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9"/>
      <c r="V11" s="15"/>
      <c r="W11" s="15"/>
      <c r="X11" s="48" t="s">
        <v>14</v>
      </c>
      <c r="Y11" s="49"/>
      <c r="Z11" s="50"/>
      <c r="AA11" s="51">
        <f>[1]Report_DPS!$I$36*100</f>
        <v>652</v>
      </c>
      <c r="AB11" s="52" t="s">
        <v>13</v>
      </c>
      <c r="AC11" s="23"/>
      <c r="AD11" s="23"/>
      <c r="AE11" s="23"/>
      <c r="AF11" s="24"/>
      <c r="AG11" s="24"/>
      <c r="AH11" s="24"/>
      <c r="AI11" s="14"/>
      <c r="AJ11" s="23"/>
      <c r="AL11" s="15"/>
      <c r="AM11" s="15"/>
    </row>
    <row r="12" spans="1:75" ht="16.5" customHeight="1" thickBot="1">
      <c r="A12" s="25"/>
      <c r="B12" s="15"/>
      <c r="C12" s="53" t="s">
        <v>15</v>
      </c>
      <c r="G12" s="5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  <c r="V12" s="15"/>
      <c r="W12" s="15"/>
      <c r="X12" s="48" t="s">
        <v>16</v>
      </c>
      <c r="Y12" s="49"/>
      <c r="Z12" s="49"/>
      <c r="AA12" s="55">
        <f>[1]Report_DPS!$I$34*100</f>
        <v>3132</v>
      </c>
      <c r="AB12" s="56" t="s">
        <v>13</v>
      </c>
      <c r="AC12" s="23"/>
      <c r="AD12" s="23"/>
      <c r="AE12" s="23"/>
      <c r="AF12" s="24"/>
      <c r="AG12" s="24"/>
      <c r="AH12" s="24"/>
      <c r="AI12" s="14"/>
      <c r="AJ12" s="57" t="s">
        <v>17</v>
      </c>
      <c r="AK12" s="57" t="s">
        <v>18</v>
      </c>
      <c r="AL12" s="58" t="s">
        <v>19</v>
      </c>
      <c r="AM12" s="58" t="s">
        <v>20</v>
      </c>
      <c r="AN12" s="58" t="s">
        <v>21</v>
      </c>
      <c r="AO12" s="59" t="s">
        <v>22</v>
      </c>
    </row>
    <row r="13" spans="1:75" ht="16.5" customHeight="1" thickBot="1">
      <c r="A13" s="25"/>
      <c r="B13" s="15"/>
      <c r="C13" s="53"/>
      <c r="D13" s="54"/>
      <c r="E13" s="54"/>
      <c r="F13" s="54"/>
      <c r="H13" s="60"/>
      <c r="I13" s="60"/>
      <c r="J13" s="60"/>
      <c r="K13" s="60"/>
      <c r="L13" s="36"/>
      <c r="M13" s="36"/>
      <c r="N13" s="36"/>
      <c r="O13" s="36"/>
      <c r="P13" s="36"/>
      <c r="Q13" s="36"/>
      <c r="R13" s="61" t="s">
        <v>23</v>
      </c>
      <c r="S13" s="61"/>
      <c r="T13" s="62">
        <f>L55</f>
        <v>1453.79</v>
      </c>
      <c r="U13" s="19"/>
      <c r="V13" s="15"/>
      <c r="W13" s="15"/>
      <c r="X13" s="63"/>
      <c r="Y13" s="64"/>
      <c r="Z13" s="64"/>
      <c r="AA13" s="65"/>
      <c r="AB13" s="66"/>
      <c r="AC13" s="23"/>
      <c r="AD13" s="23"/>
      <c r="AE13" s="23"/>
      <c r="AF13" s="24"/>
      <c r="AG13" s="24"/>
      <c r="AH13" s="24"/>
      <c r="AI13" s="14"/>
      <c r="AJ13" s="67">
        <v>1</v>
      </c>
      <c r="AK13" s="68" t="s">
        <v>24</v>
      </c>
      <c r="AL13" s="69">
        <f>IF([1]Report_Actual_RTD!C5="","",[1]Report_Actual_RTD!C5)</f>
        <v>49.91</v>
      </c>
      <c r="AM13" s="70"/>
      <c r="AN13" s="68">
        <f>[1]Report_Actual_RTD!E5</f>
        <v>1266</v>
      </c>
      <c r="AO13" s="71"/>
    </row>
    <row r="14" spans="1:75" ht="16.5" customHeight="1" thickBot="1">
      <c r="A14" s="25"/>
      <c r="B14" s="15"/>
      <c r="C14" s="53" t="s">
        <v>25</v>
      </c>
      <c r="G14" s="72">
        <f>'[1]Form-1_AnticipatedVsActual_BI'!$C$2</f>
        <v>44682</v>
      </c>
      <c r="H14" s="30"/>
      <c r="I14" s="60"/>
      <c r="J14" s="60"/>
      <c r="K14" s="60"/>
      <c r="L14" s="36"/>
      <c r="M14" s="36"/>
      <c r="N14" s="36"/>
      <c r="O14" s="36"/>
      <c r="P14" s="36"/>
      <c r="Q14" s="36"/>
      <c r="R14" s="61" t="s">
        <v>26</v>
      </c>
      <c r="S14" s="61"/>
      <c r="T14" s="73">
        <f>L56</f>
        <v>1003</v>
      </c>
      <c r="U14" s="19"/>
      <c r="V14" s="15"/>
      <c r="W14" s="15"/>
      <c r="X14" s="48" t="s">
        <v>27</v>
      </c>
      <c r="Y14" s="49"/>
      <c r="Z14" s="49"/>
      <c r="AA14" s="55">
        <f>'[1]Report_DPS (HPSLDC)'!N34*100</f>
        <v>16962.997500000001</v>
      </c>
      <c r="AB14" s="56" t="s">
        <v>13</v>
      </c>
      <c r="AC14" s="23"/>
      <c r="AD14" s="23"/>
      <c r="AE14" s="23"/>
      <c r="AF14" s="24"/>
      <c r="AG14" s="24"/>
      <c r="AH14" s="24"/>
      <c r="AI14" s="14"/>
      <c r="AJ14" s="74">
        <v>2</v>
      </c>
      <c r="AK14" s="75" t="s">
        <v>28</v>
      </c>
      <c r="AL14" s="76">
        <f>IF([1]Report_Actual_RTD!C6="","",[1]Report_Actual_RTD!C6)</f>
        <v>49.87</v>
      </c>
      <c r="AM14" s="77"/>
      <c r="AN14" s="78">
        <f>[1]Report_Actual_RTD!E6</f>
        <v>1182</v>
      </c>
      <c r="AO14" s="79"/>
    </row>
    <row r="15" spans="1:75" ht="16.5" customHeight="1" thickBot="1">
      <c r="A15" s="8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1"/>
      <c r="V15" s="15"/>
      <c r="W15" s="15"/>
      <c r="X15" s="82"/>
      <c r="Y15" s="83"/>
      <c r="Z15" s="83"/>
      <c r="AA15" s="84"/>
      <c r="AB15" s="85"/>
      <c r="AC15" s="23"/>
      <c r="AD15" s="23"/>
      <c r="AE15" s="23"/>
      <c r="AF15" s="24"/>
      <c r="AG15" s="24"/>
      <c r="AH15" s="24"/>
      <c r="AI15" s="14"/>
      <c r="AJ15" s="86">
        <v>3</v>
      </c>
      <c r="AK15" s="78" t="s">
        <v>29</v>
      </c>
      <c r="AL15" s="76">
        <f>IF([1]Report_Actual_RTD!C7="","",[1]Report_Actual_RTD!C7)</f>
        <v>49.95</v>
      </c>
      <c r="AM15" s="87"/>
      <c r="AN15" s="78">
        <f>[1]Report_Actual_RTD!E7</f>
        <v>1176</v>
      </c>
      <c r="AO15" s="79"/>
      <c r="AU15" s="88" t="s">
        <v>30</v>
      </c>
    </row>
    <row r="16" spans="1:75" ht="18.75" customHeight="1">
      <c r="A16" s="89" t="s">
        <v>31</v>
      </c>
      <c r="B16" s="90" t="s">
        <v>32</v>
      </c>
      <c r="C16" s="90"/>
      <c r="D16" s="90"/>
      <c r="E16" s="90"/>
      <c r="F16" s="90"/>
      <c r="G16" s="90"/>
      <c r="H16" s="90" t="s">
        <v>33</v>
      </c>
      <c r="I16" s="90" t="s">
        <v>34</v>
      </c>
      <c r="J16" s="90" t="s">
        <v>35</v>
      </c>
      <c r="K16" s="91" t="s">
        <v>36</v>
      </c>
      <c r="L16" s="92"/>
      <c r="M16" s="92"/>
      <c r="N16" s="92"/>
      <c r="O16" s="92"/>
      <c r="P16" s="92"/>
      <c r="Q16" s="92"/>
      <c r="R16" s="93"/>
      <c r="S16" s="90" t="s">
        <v>37</v>
      </c>
      <c r="T16" s="90" t="s">
        <v>38</v>
      </c>
      <c r="U16" s="94" t="s">
        <v>39</v>
      </c>
      <c r="V16" s="15"/>
      <c r="W16" s="15"/>
      <c r="X16" s="95" t="s">
        <v>31</v>
      </c>
      <c r="Y16" s="96" t="s">
        <v>32</v>
      </c>
      <c r="Z16" s="96"/>
      <c r="AA16" s="96"/>
      <c r="AB16" s="97"/>
      <c r="AC16" s="98" t="s">
        <v>40</v>
      </c>
      <c r="AD16" s="99" t="s">
        <v>41</v>
      </c>
      <c r="AE16" s="99" t="s">
        <v>42</v>
      </c>
      <c r="AF16" s="100" t="s">
        <v>43</v>
      </c>
      <c r="AG16" s="100" t="s">
        <v>44</v>
      </c>
      <c r="AH16" s="100" t="s">
        <v>45</v>
      </c>
      <c r="AI16" s="101" t="s">
        <v>46</v>
      </c>
      <c r="AJ16" s="102">
        <v>4</v>
      </c>
      <c r="AK16" s="75" t="s">
        <v>47</v>
      </c>
      <c r="AL16" s="76">
        <f>IF([1]Report_Actual_RTD!C8="","",[1]Report_Actual_RTD!C8)</f>
        <v>49.92</v>
      </c>
      <c r="AM16" s="103">
        <f>IF(SUM(AL13:AL16)&gt;0,AVERAGE(AL13:AL16),"")</f>
        <v>49.912500000000009</v>
      </c>
      <c r="AN16" s="78">
        <f>[1]Report_Actual_RTD!E8</f>
        <v>1174</v>
      </c>
      <c r="AO16" s="79">
        <f>IF(SUM(AN13:AN16)&gt;0,AVERAGE(AN13:AN16),0)</f>
        <v>1199.5</v>
      </c>
      <c r="AU16" s="104" t="s">
        <v>48</v>
      </c>
      <c r="AV16" s="104" t="s">
        <v>31</v>
      </c>
      <c r="AX16" s="105" t="s">
        <v>49</v>
      </c>
      <c r="AY16" s="105">
        <v>1</v>
      </c>
      <c r="AZ16" s="105">
        <v>2</v>
      </c>
      <c r="BA16" s="105">
        <v>3</v>
      </c>
      <c r="BB16" s="105">
        <v>4</v>
      </c>
      <c r="BC16" s="105">
        <v>5</v>
      </c>
      <c r="BD16" s="105">
        <v>6</v>
      </c>
      <c r="BE16" s="105">
        <v>7</v>
      </c>
      <c r="BF16" s="105">
        <v>8</v>
      </c>
      <c r="BG16" s="105">
        <v>9</v>
      </c>
      <c r="BH16" s="105">
        <v>10</v>
      </c>
      <c r="BI16" s="105">
        <v>11</v>
      </c>
      <c r="BJ16" s="105">
        <v>12</v>
      </c>
      <c r="BK16" s="105">
        <v>13</v>
      </c>
      <c r="BL16" s="105">
        <v>14</v>
      </c>
      <c r="BM16" s="105">
        <v>15</v>
      </c>
      <c r="BN16" s="105">
        <v>16</v>
      </c>
      <c r="BO16" s="105">
        <v>17</v>
      </c>
      <c r="BP16" s="105">
        <v>18</v>
      </c>
      <c r="BQ16" s="105">
        <v>19</v>
      </c>
      <c r="BR16" s="105">
        <v>20</v>
      </c>
      <c r="BS16" s="105">
        <v>21</v>
      </c>
      <c r="BT16" s="105">
        <v>22</v>
      </c>
      <c r="BU16" s="105">
        <v>23</v>
      </c>
      <c r="BV16" s="105">
        <v>24</v>
      </c>
      <c r="BW16" s="105" t="s">
        <v>50</v>
      </c>
    </row>
    <row r="17" spans="1:75" ht="18.75" customHeight="1">
      <c r="A17" s="106"/>
      <c r="B17" s="90"/>
      <c r="C17" s="90"/>
      <c r="D17" s="90"/>
      <c r="E17" s="90"/>
      <c r="F17" s="90"/>
      <c r="G17" s="90"/>
      <c r="H17" s="90"/>
      <c r="I17" s="90"/>
      <c r="J17" s="90"/>
      <c r="K17" s="107" t="s">
        <v>51</v>
      </c>
      <c r="L17" s="107" t="s">
        <v>52</v>
      </c>
      <c r="M17" s="107" t="s">
        <v>53</v>
      </c>
      <c r="N17" s="107" t="s">
        <v>54</v>
      </c>
      <c r="O17" s="107" t="s">
        <v>55</v>
      </c>
      <c r="P17" s="107" t="s">
        <v>56</v>
      </c>
      <c r="Q17" s="107" t="s">
        <v>57</v>
      </c>
      <c r="R17" s="107" t="s">
        <v>58</v>
      </c>
      <c r="S17" s="90"/>
      <c r="T17" s="90"/>
      <c r="U17" s="94"/>
      <c r="V17" s="15"/>
      <c r="W17" s="15"/>
      <c r="X17" s="108"/>
      <c r="Y17" s="104"/>
      <c r="Z17" s="104"/>
      <c r="AA17" s="104"/>
      <c r="AB17" s="109"/>
      <c r="AC17" s="110"/>
      <c r="AD17" s="111"/>
      <c r="AE17" s="111"/>
      <c r="AF17" s="112"/>
      <c r="AG17" s="112"/>
      <c r="AH17" s="112"/>
      <c r="AI17" s="113"/>
      <c r="AJ17" s="102">
        <v>5</v>
      </c>
      <c r="AK17" s="75" t="s">
        <v>59</v>
      </c>
      <c r="AL17" s="76">
        <f>IF([1]Report_Actual_RTD!C9="","",[1]Report_Actual_RTD!C9)</f>
        <v>49.97</v>
      </c>
      <c r="AM17" s="103"/>
      <c r="AN17" s="78">
        <f>[1]Report_Actual_RTD!E9</f>
        <v>1170</v>
      </c>
      <c r="AO17" s="79"/>
      <c r="AU17" s="104"/>
      <c r="AV17" s="104"/>
      <c r="AX17" s="105" t="s">
        <v>60</v>
      </c>
      <c r="AY17" s="114">
        <f>'[1]Report_Daily Hrly Load Sheet '!D21</f>
        <v>45</v>
      </c>
      <c r="AZ17" s="114">
        <f>'[1]Report_Daily Hrly Load Sheet '!E21</f>
        <v>45</v>
      </c>
      <c r="BA17" s="114">
        <f>'[1]Report_Daily Hrly Load Sheet '!F21</f>
        <v>44</v>
      </c>
      <c r="BB17" s="114">
        <f>'[1]Report_Daily Hrly Load Sheet '!G21</f>
        <v>45</v>
      </c>
      <c r="BC17" s="114">
        <f>'[1]Report_Daily Hrly Load Sheet '!H21</f>
        <v>101</v>
      </c>
      <c r="BD17" s="114">
        <f>'[1]Report_Daily Hrly Load Sheet '!I21</f>
        <v>101</v>
      </c>
      <c r="BE17" s="114">
        <f>'[1]Report_Daily Hrly Load Sheet '!J21</f>
        <v>101</v>
      </c>
      <c r="BF17" s="114">
        <f>'[1]Report_Daily Hrly Load Sheet '!K21</f>
        <v>24</v>
      </c>
      <c r="BG17" s="114">
        <f>'[1]Report_Daily Hrly Load Sheet '!L21</f>
        <v>24</v>
      </c>
      <c r="BH17" s="114">
        <f>'[1]Report_Daily Hrly Load Sheet '!M21</f>
        <v>25</v>
      </c>
      <c r="BI17" s="114">
        <f>'[1]Report_Daily Hrly Load Sheet '!N21</f>
        <v>25</v>
      </c>
      <c r="BJ17" s="114">
        <f>'[1]Report_Daily Hrly Load Sheet '!O21</f>
        <v>25</v>
      </c>
      <c r="BK17" s="114">
        <f>'[1]Report_Daily Hrly Load Sheet '!P21</f>
        <v>0</v>
      </c>
      <c r="BL17" s="114">
        <f>'[1]Report_Daily Hrly Load Sheet '!Q21</f>
        <v>0</v>
      </c>
      <c r="BM17" s="114">
        <f>'[1]Report_Daily Hrly Load Sheet '!R21</f>
        <v>0</v>
      </c>
      <c r="BN17" s="114">
        <f>'[1]Report_Daily Hrly Load Sheet '!S21</f>
        <v>0</v>
      </c>
      <c r="BO17" s="114">
        <f>'[1]Report_Daily Hrly Load Sheet '!T21</f>
        <v>0</v>
      </c>
      <c r="BP17" s="114">
        <f>'[1]Report_Daily Hrly Load Sheet '!U21</f>
        <v>0</v>
      </c>
      <c r="BQ17" s="114">
        <f>'[1]Report_Daily Hrly Load Sheet '!V21</f>
        <v>0</v>
      </c>
      <c r="BR17" s="114">
        <f>'[1]Report_Daily Hrly Load Sheet '!W21</f>
        <v>30</v>
      </c>
      <c r="BS17" s="114">
        <f>'[1]Report_Daily Hrly Load Sheet '!X21</f>
        <v>30</v>
      </c>
      <c r="BT17" s="114">
        <f>'[1]Report_Daily Hrly Load Sheet '!Y21</f>
        <v>30</v>
      </c>
      <c r="BU17" s="114">
        <f>'[1]Report_Daily Hrly Load Sheet '!Z21</f>
        <v>30</v>
      </c>
      <c r="BV17" s="114">
        <f>'[1]Report_Daily Hrly Load Sheet '!AA21</f>
        <v>30</v>
      </c>
      <c r="BW17" s="114">
        <f>'[1]Report_Daily Hrly Load Sheet '!AB21</f>
        <v>755</v>
      </c>
    </row>
    <row r="18" spans="1:75" ht="18.75" customHeight="1">
      <c r="A18" s="106"/>
      <c r="B18" s="90"/>
      <c r="C18" s="90"/>
      <c r="D18" s="90"/>
      <c r="E18" s="90"/>
      <c r="F18" s="90"/>
      <c r="G18" s="90"/>
      <c r="H18" s="90"/>
      <c r="I18" s="90"/>
      <c r="J18" s="90"/>
      <c r="K18" s="115"/>
      <c r="L18" s="115"/>
      <c r="M18" s="115"/>
      <c r="N18" s="115"/>
      <c r="O18" s="115"/>
      <c r="P18" s="115"/>
      <c r="Q18" s="115"/>
      <c r="R18" s="115"/>
      <c r="S18" s="90"/>
      <c r="T18" s="90"/>
      <c r="U18" s="94"/>
      <c r="V18" s="15"/>
      <c r="W18" s="15"/>
      <c r="X18" s="108"/>
      <c r="Y18" s="104"/>
      <c r="Z18" s="104"/>
      <c r="AA18" s="104"/>
      <c r="AB18" s="109"/>
      <c r="AC18" s="110"/>
      <c r="AD18" s="111"/>
      <c r="AE18" s="111"/>
      <c r="AF18" s="112"/>
      <c r="AG18" s="112"/>
      <c r="AH18" s="112"/>
      <c r="AI18" s="113"/>
      <c r="AJ18" s="102">
        <v>6</v>
      </c>
      <c r="AK18" s="75" t="s">
        <v>61</v>
      </c>
      <c r="AL18" s="76">
        <f>IF([1]Report_Actual_RTD!C10="","",[1]Report_Actual_RTD!C10)</f>
        <v>49.97</v>
      </c>
      <c r="AM18" s="103"/>
      <c r="AN18" s="78">
        <f>[1]Report_Actual_RTD!E10</f>
        <v>1158</v>
      </c>
      <c r="AO18" s="79"/>
      <c r="AU18" s="104"/>
      <c r="AV18" s="104"/>
      <c r="AX18" s="105" t="s">
        <v>62</v>
      </c>
      <c r="AY18" s="114">
        <f>'[1]Report_Daily Hrly Load Sheet '!D27</f>
        <v>0</v>
      </c>
      <c r="AZ18" s="114">
        <f>'[1]Report_Daily Hrly Load Sheet '!E27</f>
        <v>0</v>
      </c>
      <c r="BA18" s="114">
        <f>'[1]Report_Daily Hrly Load Sheet '!F27</f>
        <v>0</v>
      </c>
      <c r="BB18" s="114">
        <f>'[1]Report_Daily Hrly Load Sheet '!G27</f>
        <v>0</v>
      </c>
      <c r="BC18" s="114">
        <f>'[1]Report_Daily Hrly Load Sheet '!H27</f>
        <v>0</v>
      </c>
      <c r="BD18" s="114">
        <f>'[1]Report_Daily Hrly Load Sheet '!I27</f>
        <v>37</v>
      </c>
      <c r="BE18" s="114">
        <f>'[1]Report_Daily Hrly Load Sheet '!J27</f>
        <v>37</v>
      </c>
      <c r="BF18" s="114">
        <f>'[1]Report_Daily Hrly Load Sheet '!K27</f>
        <v>37</v>
      </c>
      <c r="BG18" s="114">
        <f>'[1]Report_Daily Hrly Load Sheet '!L27</f>
        <v>37</v>
      </c>
      <c r="BH18" s="114">
        <f>'[1]Report_Daily Hrly Load Sheet '!M27</f>
        <v>0</v>
      </c>
      <c r="BI18" s="114">
        <f>'[1]Report_Daily Hrly Load Sheet '!N27</f>
        <v>0</v>
      </c>
      <c r="BJ18" s="114">
        <f>'[1]Report_Daily Hrly Load Sheet '!O27</f>
        <v>0</v>
      </c>
      <c r="BK18" s="114">
        <f>'[1]Report_Daily Hrly Load Sheet '!P27</f>
        <v>0</v>
      </c>
      <c r="BL18" s="114">
        <f>'[1]Report_Daily Hrly Load Sheet '!Q27</f>
        <v>0</v>
      </c>
      <c r="BM18" s="114">
        <f>'[1]Report_Daily Hrly Load Sheet '!R27</f>
        <v>0</v>
      </c>
      <c r="BN18" s="114">
        <f>'[1]Report_Daily Hrly Load Sheet '!S27</f>
        <v>0</v>
      </c>
      <c r="BO18" s="114">
        <f>'[1]Report_Daily Hrly Load Sheet '!T27</f>
        <v>0</v>
      </c>
      <c r="BP18" s="114">
        <f>'[1]Report_Daily Hrly Load Sheet '!U27</f>
        <v>0</v>
      </c>
      <c r="BQ18" s="114">
        <f>'[1]Report_Daily Hrly Load Sheet '!V27</f>
        <v>37</v>
      </c>
      <c r="BR18" s="114">
        <f>'[1]Report_Daily Hrly Load Sheet '!W27</f>
        <v>37</v>
      </c>
      <c r="BS18" s="114">
        <f>'[1]Report_Daily Hrly Load Sheet '!X27</f>
        <v>37</v>
      </c>
      <c r="BT18" s="114">
        <f>'[1]Report_Daily Hrly Load Sheet '!Y27</f>
        <v>37</v>
      </c>
      <c r="BU18" s="114">
        <f>'[1]Report_Daily Hrly Load Sheet '!Z27</f>
        <v>33.35</v>
      </c>
      <c r="BV18" s="114">
        <f>'[1]Report_Daily Hrly Load Sheet '!AA27</f>
        <v>37</v>
      </c>
      <c r="BW18" s="114">
        <f>'[1]Report_Daily Hrly Load Sheet '!AB27</f>
        <v>366.35</v>
      </c>
    </row>
    <row r="19" spans="1:75" ht="18.75" customHeight="1">
      <c r="A19" s="106"/>
      <c r="B19" s="90"/>
      <c r="C19" s="90"/>
      <c r="D19" s="90"/>
      <c r="E19" s="90"/>
      <c r="F19" s="90"/>
      <c r="G19" s="90"/>
      <c r="H19" s="90"/>
      <c r="I19" s="90"/>
      <c r="J19" s="90"/>
      <c r="K19" s="115"/>
      <c r="L19" s="115"/>
      <c r="M19" s="115"/>
      <c r="N19" s="115"/>
      <c r="O19" s="115"/>
      <c r="P19" s="115"/>
      <c r="Q19" s="115"/>
      <c r="R19" s="115"/>
      <c r="S19" s="90"/>
      <c r="T19" s="90"/>
      <c r="U19" s="94"/>
      <c r="V19" s="15"/>
      <c r="W19" s="15"/>
      <c r="X19" s="108"/>
      <c r="Y19" s="104"/>
      <c r="Z19" s="104"/>
      <c r="AA19" s="104"/>
      <c r="AB19" s="109"/>
      <c r="AC19" s="110"/>
      <c r="AD19" s="111"/>
      <c r="AE19" s="111"/>
      <c r="AF19" s="112"/>
      <c r="AG19" s="112"/>
      <c r="AH19" s="112"/>
      <c r="AI19" s="113"/>
      <c r="AJ19" s="102">
        <v>7</v>
      </c>
      <c r="AK19" s="75" t="s">
        <v>63</v>
      </c>
      <c r="AL19" s="76">
        <f>IF([1]Report_Actual_RTD!C11="","",[1]Report_Actual_RTD!C11)</f>
        <v>50</v>
      </c>
      <c r="AM19" s="103"/>
      <c r="AN19" s="78">
        <f>[1]Report_Actual_RTD!E11</f>
        <v>1152</v>
      </c>
      <c r="AO19" s="79"/>
      <c r="AU19" s="104"/>
      <c r="AV19" s="104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</row>
    <row r="20" spans="1:75" ht="18.75" customHeight="1">
      <c r="A20" s="106"/>
      <c r="B20" s="90"/>
      <c r="C20" s="90"/>
      <c r="D20" s="90"/>
      <c r="E20" s="90"/>
      <c r="F20" s="90"/>
      <c r="G20" s="90"/>
      <c r="H20" s="90"/>
      <c r="I20" s="90"/>
      <c r="J20" s="90"/>
      <c r="K20" s="115"/>
      <c r="L20" s="115"/>
      <c r="M20" s="115"/>
      <c r="N20" s="115"/>
      <c r="O20" s="115"/>
      <c r="P20" s="115"/>
      <c r="Q20" s="115"/>
      <c r="R20" s="115"/>
      <c r="S20" s="90"/>
      <c r="T20" s="90"/>
      <c r="U20" s="94"/>
      <c r="V20" s="15"/>
      <c r="W20" s="15"/>
      <c r="X20" s="108"/>
      <c r="Y20" s="104"/>
      <c r="Z20" s="104"/>
      <c r="AA20" s="104"/>
      <c r="AB20" s="109"/>
      <c r="AC20" s="110"/>
      <c r="AD20" s="111"/>
      <c r="AE20" s="111"/>
      <c r="AF20" s="112"/>
      <c r="AG20" s="112"/>
      <c r="AH20" s="112"/>
      <c r="AI20" s="113"/>
      <c r="AJ20" s="102">
        <v>8</v>
      </c>
      <c r="AK20" s="75" t="s">
        <v>64</v>
      </c>
      <c r="AL20" s="76">
        <f>IF([1]Report_Actual_RTD!C12="","",[1]Report_Actual_RTD!C12)</f>
        <v>50.05</v>
      </c>
      <c r="AM20" s="103">
        <f>IF(SUM(AL17:AL20)&gt;0,AVERAGE(AL17:AL20),"")</f>
        <v>49.997500000000002</v>
      </c>
      <c r="AN20" s="78">
        <f>[1]Report_Actual_RTD!E12</f>
        <v>1147</v>
      </c>
      <c r="AO20" s="79">
        <f>IF(SUM(AN17:AN20)&gt;0,AVERAGE(AN17:AN20),0)</f>
        <v>1156.75</v>
      </c>
      <c r="AU20" s="104"/>
      <c r="AV20" s="104"/>
    </row>
    <row r="21" spans="1:75" ht="18.75" customHeight="1">
      <c r="A21" s="106"/>
      <c r="B21" s="116" t="s">
        <v>65</v>
      </c>
      <c r="C21" s="116" t="s">
        <v>48</v>
      </c>
      <c r="D21" s="90" t="s">
        <v>66</v>
      </c>
      <c r="E21" s="90" t="s">
        <v>67</v>
      </c>
      <c r="F21" s="90" t="s">
        <v>68</v>
      </c>
      <c r="G21" s="90" t="s">
        <v>50</v>
      </c>
      <c r="H21" s="90"/>
      <c r="I21" s="90"/>
      <c r="J21" s="90"/>
      <c r="K21" s="115"/>
      <c r="L21" s="115"/>
      <c r="M21" s="115"/>
      <c r="N21" s="115"/>
      <c r="O21" s="115"/>
      <c r="P21" s="115"/>
      <c r="Q21" s="115"/>
      <c r="R21" s="115"/>
      <c r="S21" s="90"/>
      <c r="T21" s="90"/>
      <c r="U21" s="94"/>
      <c r="V21" s="15"/>
      <c r="W21" s="15"/>
      <c r="X21" s="108"/>
      <c r="Y21" s="104" t="s">
        <v>69</v>
      </c>
      <c r="Z21" s="117" t="s">
        <v>48</v>
      </c>
      <c r="AA21" s="104" t="s">
        <v>66</v>
      </c>
      <c r="AB21" s="109" t="s">
        <v>50</v>
      </c>
      <c r="AC21" s="110"/>
      <c r="AD21" s="111"/>
      <c r="AE21" s="111"/>
      <c r="AF21" s="112"/>
      <c r="AG21" s="112"/>
      <c r="AH21" s="112"/>
      <c r="AI21" s="113"/>
      <c r="AJ21" s="102">
        <v>9</v>
      </c>
      <c r="AK21" s="78" t="s">
        <v>70</v>
      </c>
      <c r="AL21" s="76">
        <f>IF([1]Report_Actual_RTD!C13="","",[1]Report_Actual_RTD!C13)</f>
        <v>50.03</v>
      </c>
      <c r="AM21" s="76"/>
      <c r="AN21" s="78">
        <f>[1]Report_Actual_RTD!E13</f>
        <v>1142</v>
      </c>
      <c r="AO21" s="79"/>
      <c r="AU21" s="104" t="str">
        <f>Z21</f>
        <v>Malana</v>
      </c>
      <c r="AV21" s="104"/>
    </row>
    <row r="22" spans="1:75" ht="102" customHeight="1" thickBot="1">
      <c r="A22" s="106"/>
      <c r="B22" s="116"/>
      <c r="C22" s="116"/>
      <c r="D22" s="90"/>
      <c r="E22" s="90"/>
      <c r="F22" s="90"/>
      <c r="G22" s="90"/>
      <c r="H22" s="90"/>
      <c r="I22" s="118" t="s">
        <v>71</v>
      </c>
      <c r="J22" s="90"/>
      <c r="K22" s="119"/>
      <c r="L22" s="119"/>
      <c r="M22" s="119"/>
      <c r="N22" s="119"/>
      <c r="O22" s="119"/>
      <c r="P22" s="119"/>
      <c r="Q22" s="119"/>
      <c r="R22" s="119"/>
      <c r="S22" s="90"/>
      <c r="T22" s="90"/>
      <c r="U22" s="94"/>
      <c r="V22" s="15"/>
      <c r="W22" s="15"/>
      <c r="X22" s="108"/>
      <c r="Y22" s="104"/>
      <c r="Z22" s="120"/>
      <c r="AA22" s="104"/>
      <c r="AB22" s="109"/>
      <c r="AC22" s="121"/>
      <c r="AD22" s="122"/>
      <c r="AE22" s="122"/>
      <c r="AF22" s="123"/>
      <c r="AG22" s="123"/>
      <c r="AH22" s="123"/>
      <c r="AI22" s="124"/>
      <c r="AJ22" s="102">
        <v>10</v>
      </c>
      <c r="AK22" s="75" t="s">
        <v>72</v>
      </c>
      <c r="AL22" s="76">
        <f>IF([1]Report_Actual_RTD!C14="","",[1]Report_Actual_RTD!C14)</f>
        <v>50.03</v>
      </c>
      <c r="AM22" s="103"/>
      <c r="AN22" s="78">
        <f>[1]Report_Actual_RTD!E14</f>
        <v>1146</v>
      </c>
      <c r="AO22" s="79"/>
      <c r="AU22" s="104"/>
      <c r="AV22" s="104"/>
    </row>
    <row r="23" spans="1:75" ht="23.45" customHeight="1">
      <c r="A23" s="125"/>
      <c r="B23" s="116"/>
      <c r="C23" s="116"/>
      <c r="D23" s="90"/>
      <c r="E23" s="90"/>
      <c r="F23" s="90"/>
      <c r="G23" s="90"/>
      <c r="H23" s="126"/>
      <c r="I23" s="127" t="s">
        <v>73</v>
      </c>
      <c r="J23" s="127" t="s">
        <v>74</v>
      </c>
      <c r="K23" s="127" t="s">
        <v>75</v>
      </c>
      <c r="L23" s="127" t="s">
        <v>76</v>
      </c>
      <c r="M23" s="127" t="s">
        <v>77</v>
      </c>
      <c r="N23" s="127" t="s">
        <v>78</v>
      </c>
      <c r="O23" s="127" t="s">
        <v>79</v>
      </c>
      <c r="P23" s="127" t="s">
        <v>80</v>
      </c>
      <c r="Q23" s="127" t="s">
        <v>81</v>
      </c>
      <c r="R23" s="127" t="s">
        <v>82</v>
      </c>
      <c r="S23" s="127" t="s">
        <v>83</v>
      </c>
      <c r="T23" s="127" t="s">
        <v>84</v>
      </c>
      <c r="U23" s="128" t="s">
        <v>85</v>
      </c>
      <c r="V23" s="15"/>
      <c r="W23" s="15"/>
      <c r="X23" s="108"/>
      <c r="Y23" s="104"/>
      <c r="Z23" s="96"/>
      <c r="AA23" s="104"/>
      <c r="AB23" s="104"/>
      <c r="AC23" s="129" t="s">
        <v>73</v>
      </c>
      <c r="AD23" s="130"/>
      <c r="AE23" s="130"/>
      <c r="AF23" s="131"/>
      <c r="AG23" s="131"/>
      <c r="AH23" s="131"/>
      <c r="AI23" s="132" t="s">
        <v>75</v>
      </c>
      <c r="AJ23" s="102">
        <v>11</v>
      </c>
      <c r="AK23" s="75" t="s">
        <v>86</v>
      </c>
      <c r="AL23" s="76">
        <f>IF([1]Report_Actual_RTD!C15="","",[1]Report_Actual_RTD!C15)</f>
        <v>49.99</v>
      </c>
      <c r="AM23" s="103"/>
      <c r="AN23" s="78">
        <f>[1]Report_Actual_RTD!E15</f>
        <v>1163</v>
      </c>
      <c r="AO23" s="79"/>
      <c r="AU23" s="104"/>
      <c r="AV23" s="104"/>
    </row>
    <row r="24" spans="1:75" ht="18" customHeight="1">
      <c r="A24" s="133">
        <v>1</v>
      </c>
      <c r="B24" s="118">
        <v>2</v>
      </c>
      <c r="C24" s="133">
        <v>3</v>
      </c>
      <c r="D24" s="118">
        <v>4</v>
      </c>
      <c r="E24" s="133">
        <v>5</v>
      </c>
      <c r="F24" s="118">
        <v>6</v>
      </c>
      <c r="G24" s="133">
        <v>7</v>
      </c>
      <c r="H24" s="118">
        <v>8</v>
      </c>
      <c r="I24" s="133">
        <v>9</v>
      </c>
      <c r="J24" s="118">
        <v>10</v>
      </c>
      <c r="K24" s="133">
        <v>11</v>
      </c>
      <c r="L24" s="118">
        <v>12</v>
      </c>
      <c r="M24" s="133">
        <v>13</v>
      </c>
      <c r="N24" s="118">
        <v>14</v>
      </c>
      <c r="O24" s="133">
        <v>15</v>
      </c>
      <c r="P24" s="118">
        <v>16</v>
      </c>
      <c r="Q24" s="133">
        <v>17</v>
      </c>
      <c r="R24" s="118">
        <v>18</v>
      </c>
      <c r="S24" s="133">
        <v>19</v>
      </c>
      <c r="T24" s="118">
        <v>20</v>
      </c>
      <c r="U24" s="133">
        <v>21</v>
      </c>
      <c r="V24" s="15"/>
      <c r="W24" s="15"/>
      <c r="X24" s="105">
        <v>1</v>
      </c>
      <c r="Y24" s="134">
        <v>2</v>
      </c>
      <c r="Z24" s="134">
        <v>3</v>
      </c>
      <c r="AA24" s="134">
        <v>4</v>
      </c>
      <c r="AB24" s="135">
        <v>5</v>
      </c>
      <c r="AC24" s="136">
        <v>6</v>
      </c>
      <c r="AD24" s="137">
        <v>7</v>
      </c>
      <c r="AE24" s="137">
        <v>8</v>
      </c>
      <c r="AF24" s="138">
        <v>7</v>
      </c>
      <c r="AG24" s="138">
        <v>8</v>
      </c>
      <c r="AH24" s="137">
        <v>9</v>
      </c>
      <c r="AI24" s="138">
        <v>10</v>
      </c>
      <c r="AJ24" s="139">
        <v>12</v>
      </c>
      <c r="AK24" s="103" t="s">
        <v>87</v>
      </c>
      <c r="AL24" s="76">
        <f>IF([1]Report_Actual_RTD!C16="","",[1]Report_Actual_RTD!C16)</f>
        <v>50.01</v>
      </c>
      <c r="AM24" s="140">
        <f>IF(SUM(AL21:AL24)&gt;0,AVERAGE(AL21:AL24),"")</f>
        <v>50.015000000000001</v>
      </c>
      <c r="AN24" s="78">
        <f>[1]Report_Actual_RTD!E16</f>
        <v>1152</v>
      </c>
      <c r="AO24" s="79">
        <f>IF(SUM(AN21:AN24)&gt;0,AVERAGE(AN21:AN24),0)</f>
        <v>1150.75</v>
      </c>
      <c r="AU24" s="141"/>
      <c r="AV24" s="142"/>
    </row>
    <row r="25" spans="1:75" ht="18" customHeight="1">
      <c r="A25" s="143">
        <v>1</v>
      </c>
      <c r="B25" s="144">
        <f>Y25/$Y$50*$AA$14</f>
        <v>162.16157288617092</v>
      </c>
      <c r="C25" s="144">
        <f>IF($AA$11=0,0,Z25/$Z$50*$AA$11)</f>
        <v>28.999999999999996</v>
      </c>
      <c r="D25" s="144">
        <f>IF(AA25=0,0,AA25/$AA$50*$AA$12)</f>
        <v>171.44688294423582</v>
      </c>
      <c r="E25" s="144">
        <f>AY17</f>
        <v>45</v>
      </c>
      <c r="F25" s="144">
        <f>AY18</f>
        <v>0</v>
      </c>
      <c r="G25" s="144">
        <f>B25+C25+D25+F25</f>
        <v>362.60845583040674</v>
      </c>
      <c r="H25" s="145">
        <f t="shared" ref="H25:H48" si="0">I25-G25</f>
        <v>837.4225200799408</v>
      </c>
      <c r="I25" s="145">
        <f t="shared" ref="I25:I48" si="1">AH25</f>
        <v>1200.0309759103475</v>
      </c>
      <c r="J25" s="145">
        <v>0</v>
      </c>
      <c r="K25" s="145">
        <v>0</v>
      </c>
      <c r="L25" s="146">
        <v>0</v>
      </c>
      <c r="M25" s="145">
        <f>'[1]Report_PSPR NRPC  (SLDC)'!C27</f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5">
        <f>SUM(K25:R25)</f>
        <v>0</v>
      </c>
      <c r="T25" s="147">
        <f t="shared" ref="T25:T48" si="2">S25/1000</f>
        <v>0</v>
      </c>
      <c r="U25" s="148">
        <f t="shared" ref="U25:U48" si="3">I25+J25+S25</f>
        <v>1200.0309759103475</v>
      </c>
      <c r="V25" s="15"/>
      <c r="W25" s="22"/>
      <c r="X25" s="105">
        <v>1</v>
      </c>
      <c r="Y25" s="134">
        <f>'[1]Report_Daily Hrly Load Sheet '!D29</f>
        <v>94.19</v>
      </c>
      <c r="Z25" s="134">
        <f>'[1]Report_Daily Hrly Load Sheet '!D20</f>
        <v>29</v>
      </c>
      <c r="AA25" s="134">
        <f>'[1]convertor2 (2)'!E4</f>
        <v>170.16499999999999</v>
      </c>
      <c r="AB25" s="135">
        <f t="shared" ref="AB25:AB48" si="4">Y25+Z25+AA25</f>
        <v>293.35500000000002</v>
      </c>
      <c r="AC25" s="135">
        <f>AO16</f>
        <v>1199.5</v>
      </c>
      <c r="AD25" s="149">
        <f>MAX(AN13:AN16)</f>
        <v>1266</v>
      </c>
      <c r="AE25" s="149">
        <f>MIN(AN13:AN16)</f>
        <v>1174</v>
      </c>
      <c r="AF25" s="150">
        <f t="shared" ref="AF25:AF48" si="5">IF(AD25=MAX($AD$25:$AD$48),MAX($AD$25:$AD$48),IF(AE25=MIN($AE$25:$AE$48),MIN($AE$25:$AE$48),AC25))</f>
        <v>1199.5</v>
      </c>
      <c r="AG25" s="150">
        <f t="shared" ref="AG25:AG48" si="6">AF25</f>
        <v>1199.5</v>
      </c>
      <c r="AH25" s="150">
        <f t="shared" ref="AH25:AH48" si="7">IF(AG25=$AL$112,$AL$112,IF(AG25=$AL$113,$AL$113,AG25*($AN$111/$AG$50)))</f>
        <v>1200.0309759103475</v>
      </c>
      <c r="AI25" s="151">
        <f>'[1]Report_Daily Hrly Load Sheet '!$D$71</f>
        <v>0</v>
      </c>
      <c r="AJ25" s="152">
        <v>13</v>
      </c>
      <c r="AK25" s="75" t="s">
        <v>88</v>
      </c>
      <c r="AL25" s="76">
        <f>IF([1]Report_Actual_RTD!C17="","",[1]Report_Actual_RTD!C17)</f>
        <v>50.02</v>
      </c>
      <c r="AM25" s="77"/>
      <c r="AN25" s="78">
        <f>[1]Report_Actual_RTD!E17</f>
        <v>1133</v>
      </c>
      <c r="AO25" s="79"/>
      <c r="AU25" s="153">
        <f t="shared" ref="AU25:AU48" si="8">Z25</f>
        <v>29</v>
      </c>
      <c r="AV25" s="142">
        <v>1</v>
      </c>
    </row>
    <row r="26" spans="1:75" ht="18" customHeight="1">
      <c r="A26" s="143">
        <v>2</v>
      </c>
      <c r="B26" s="144">
        <f t="shared" ref="B26:B48" si="9">Y26/$Y$50*$AA$14</f>
        <v>473.77899185205837</v>
      </c>
      <c r="C26" s="144">
        <f t="shared" ref="C26:C48" si="10">IF($AA$11=0,0,Z26/$Z$50*$AA$11)</f>
        <v>28.999999999999996</v>
      </c>
      <c r="D26" s="144">
        <f t="shared" ref="D26:D47" si="11">IF(AA26=0,0,AA26/$AA$50*$AA$12)</f>
        <v>202.6602607458544</v>
      </c>
      <c r="E26" s="144">
        <f>AZ17</f>
        <v>45</v>
      </c>
      <c r="F26" s="144">
        <f>AZ18</f>
        <v>0</v>
      </c>
      <c r="G26" s="144">
        <f t="shared" ref="G26:G48" si="12">B26+C26+D26+F26</f>
        <v>705.43925259791274</v>
      </c>
      <c r="H26" s="145">
        <f t="shared" si="0"/>
        <v>451.82279941066952</v>
      </c>
      <c r="I26" s="145">
        <f t="shared" si="1"/>
        <v>1157.2620520085823</v>
      </c>
      <c r="J26" s="145">
        <v>0</v>
      </c>
      <c r="K26" s="145">
        <v>0</v>
      </c>
      <c r="L26" s="154">
        <v>0</v>
      </c>
      <c r="M26" s="145">
        <f>'[1]Report_PSPR NRPC  (SLDC)'!C28</f>
        <v>0</v>
      </c>
      <c r="N26" s="154">
        <v>0</v>
      </c>
      <c r="O26" s="146">
        <v>0</v>
      </c>
      <c r="P26" s="146">
        <v>0</v>
      </c>
      <c r="Q26" s="146">
        <v>0</v>
      </c>
      <c r="R26" s="146">
        <v>0</v>
      </c>
      <c r="S26" s="145">
        <f t="shared" ref="S26:S48" si="13">SUM(K26:R26)</f>
        <v>0</v>
      </c>
      <c r="T26" s="155">
        <f t="shared" si="2"/>
        <v>0</v>
      </c>
      <c r="U26" s="148">
        <f t="shared" si="3"/>
        <v>1157.2620520085823</v>
      </c>
      <c r="V26" s="15"/>
      <c r="W26" s="156"/>
      <c r="X26" s="105">
        <v>2</v>
      </c>
      <c r="Y26" s="134">
        <f>'[1]Report_Daily Hrly Load Sheet '!E29</f>
        <v>275.19</v>
      </c>
      <c r="Z26" s="134">
        <f>'[1]Report_Daily Hrly Load Sheet '!E20</f>
        <v>29</v>
      </c>
      <c r="AA26" s="134">
        <f>'[1]convertor2 (2)'!E5</f>
        <v>201.14499999999998</v>
      </c>
      <c r="AB26" s="135">
        <f t="shared" si="4"/>
        <v>505.33499999999998</v>
      </c>
      <c r="AC26" s="135">
        <f>AO20</f>
        <v>1156.75</v>
      </c>
      <c r="AD26" s="149">
        <f>MAX(AN17:AN20)</f>
        <v>1170</v>
      </c>
      <c r="AE26" s="149">
        <f>MIN(AN17:AN20)</f>
        <v>1147</v>
      </c>
      <c r="AF26" s="150">
        <f t="shared" si="5"/>
        <v>1156.75</v>
      </c>
      <c r="AG26" s="150">
        <f t="shared" si="6"/>
        <v>1156.75</v>
      </c>
      <c r="AH26" s="150">
        <f t="shared" si="7"/>
        <v>1157.2620520085823</v>
      </c>
      <c r="AI26" s="157">
        <f>'[1]Report_Daily Hrly Load Sheet '!$E$71</f>
        <v>0</v>
      </c>
      <c r="AJ26" s="152">
        <v>14</v>
      </c>
      <c r="AK26" s="75" t="s">
        <v>89</v>
      </c>
      <c r="AL26" s="76">
        <f>IF([1]Report_Actual_RTD!C18="","",[1]Report_Actual_RTD!C18)</f>
        <v>50.02</v>
      </c>
      <c r="AM26" s="77"/>
      <c r="AN26" s="78">
        <f>[1]Report_Actual_RTD!E18</f>
        <v>1131</v>
      </c>
      <c r="AO26" s="79"/>
      <c r="AU26" s="153">
        <f t="shared" si="8"/>
        <v>29</v>
      </c>
      <c r="AV26" s="142">
        <v>2</v>
      </c>
    </row>
    <row r="27" spans="1:75" s="161" customFormat="1" ht="18" customHeight="1">
      <c r="A27" s="143">
        <v>3</v>
      </c>
      <c r="B27" s="144">
        <f t="shared" si="9"/>
        <v>504.42424078903508</v>
      </c>
      <c r="C27" s="144">
        <f t="shared" si="10"/>
        <v>28.999999999999996</v>
      </c>
      <c r="D27" s="144">
        <f t="shared" si="11"/>
        <v>230.42787508454416</v>
      </c>
      <c r="E27" s="144">
        <f>BA17</f>
        <v>44</v>
      </c>
      <c r="F27" s="144">
        <f>BA18</f>
        <v>0</v>
      </c>
      <c r="G27" s="144">
        <f t="shared" si="12"/>
        <v>763.85211587357912</v>
      </c>
      <c r="H27" s="145">
        <f t="shared" si="0"/>
        <v>387.40728014879051</v>
      </c>
      <c r="I27" s="145">
        <f t="shared" si="1"/>
        <v>1151.2593960223696</v>
      </c>
      <c r="J27" s="158">
        <v>0</v>
      </c>
      <c r="K27" s="145">
        <v>0</v>
      </c>
      <c r="L27" s="146">
        <v>0</v>
      </c>
      <c r="M27" s="145">
        <f>'[1]Report_PSPR NRPC  (SLDC)'!C29</f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5">
        <f t="shared" si="13"/>
        <v>0</v>
      </c>
      <c r="T27" s="147">
        <f t="shared" si="2"/>
        <v>0</v>
      </c>
      <c r="U27" s="148">
        <f t="shared" si="3"/>
        <v>1151.2593960223696</v>
      </c>
      <c r="V27" s="159"/>
      <c r="W27" s="156"/>
      <c r="X27" s="160">
        <v>3</v>
      </c>
      <c r="Y27" s="134">
        <f>'[1]Report_Daily Hrly Load Sheet '!F29</f>
        <v>292.99</v>
      </c>
      <c r="Z27" s="134">
        <f>'[1]Report_Daily Hrly Load Sheet '!F20</f>
        <v>29</v>
      </c>
      <c r="AA27" s="134">
        <f>'[1]convertor2 (2)'!E6</f>
        <v>228.70499999999998</v>
      </c>
      <c r="AB27" s="135">
        <f t="shared" si="4"/>
        <v>550.69499999999994</v>
      </c>
      <c r="AC27" s="135">
        <f>AO24</f>
        <v>1150.75</v>
      </c>
      <c r="AD27" s="149">
        <f>MAX(AN21:AN24)</f>
        <v>1163</v>
      </c>
      <c r="AE27" s="149">
        <f>MIN(AN21:AN24)</f>
        <v>1142</v>
      </c>
      <c r="AF27" s="150">
        <f t="shared" si="5"/>
        <v>1150.75</v>
      </c>
      <c r="AG27" s="150">
        <f t="shared" si="6"/>
        <v>1150.75</v>
      </c>
      <c r="AH27" s="150">
        <f t="shared" si="7"/>
        <v>1151.2593960223696</v>
      </c>
      <c r="AI27" s="157">
        <f>'[1]Report_Daily Hrly Load Sheet '!$F$71</f>
        <v>0</v>
      </c>
      <c r="AJ27" s="152">
        <v>15</v>
      </c>
      <c r="AK27" s="75" t="s">
        <v>90</v>
      </c>
      <c r="AL27" s="76">
        <f>IF([1]Report_Actual_RTD!C19="","",[1]Report_Actual_RTD!C19)</f>
        <v>50.02</v>
      </c>
      <c r="AM27" s="77"/>
      <c r="AN27" s="78">
        <f>[1]Report_Actual_RTD!E19</f>
        <v>1162</v>
      </c>
      <c r="AO27" s="79"/>
      <c r="AU27" s="162">
        <f t="shared" si="8"/>
        <v>29</v>
      </c>
      <c r="AV27" s="163">
        <v>3</v>
      </c>
    </row>
    <row r="28" spans="1:75" s="88" customFormat="1" ht="18" customHeight="1">
      <c r="A28" s="143">
        <v>4</v>
      </c>
      <c r="B28" s="144">
        <f t="shared" si="9"/>
        <v>507.78144502651293</v>
      </c>
      <c r="C28" s="144">
        <f t="shared" si="10"/>
        <v>28.999999999999996</v>
      </c>
      <c r="D28" s="144">
        <f t="shared" si="11"/>
        <v>253.25857685938848</v>
      </c>
      <c r="E28" s="144">
        <f>BB17</f>
        <v>45</v>
      </c>
      <c r="F28" s="144">
        <f>BB18</f>
        <v>0</v>
      </c>
      <c r="G28" s="144">
        <f t="shared" si="12"/>
        <v>790.0400218859013</v>
      </c>
      <c r="H28" s="145">
        <f t="shared" si="0"/>
        <v>358.9683781416386</v>
      </c>
      <c r="I28" s="145">
        <f t="shared" si="1"/>
        <v>1149.0084000275399</v>
      </c>
      <c r="J28" s="145">
        <v>0</v>
      </c>
      <c r="K28" s="145">
        <v>0</v>
      </c>
      <c r="L28" s="146">
        <v>0</v>
      </c>
      <c r="M28" s="145">
        <f>'[1]Report_PSPR NRPC  (SLDC)'!C30</f>
        <v>0</v>
      </c>
      <c r="N28" s="146">
        <v>0</v>
      </c>
      <c r="O28" s="146">
        <v>0</v>
      </c>
      <c r="P28" s="146">
        <v>0</v>
      </c>
      <c r="Q28" s="146">
        <v>0</v>
      </c>
      <c r="R28" s="146">
        <v>0</v>
      </c>
      <c r="S28" s="145">
        <f t="shared" si="13"/>
        <v>0</v>
      </c>
      <c r="T28" s="147">
        <f t="shared" si="2"/>
        <v>0</v>
      </c>
      <c r="U28" s="148">
        <f t="shared" si="3"/>
        <v>1149.0084000275399</v>
      </c>
      <c r="V28" s="9"/>
      <c r="W28" s="156"/>
      <c r="X28" s="164">
        <v>4</v>
      </c>
      <c r="Y28" s="134">
        <f>'[1]Report_Daily Hrly Load Sheet '!G29</f>
        <v>294.94</v>
      </c>
      <c r="Z28" s="134">
        <f>'[1]Report_Daily Hrly Load Sheet '!G20</f>
        <v>29</v>
      </c>
      <c r="AA28" s="134">
        <f>'[1]convertor2 (2)'!E7</f>
        <v>251.36500000000001</v>
      </c>
      <c r="AB28" s="135">
        <f t="shared" si="4"/>
        <v>575.30500000000006</v>
      </c>
      <c r="AC28" s="135">
        <f>AO28</f>
        <v>1148.5</v>
      </c>
      <c r="AD28" s="149">
        <f>MAX(AN25:AN28)</f>
        <v>1168</v>
      </c>
      <c r="AE28" s="149">
        <f>MIN(AN25:AN28)</f>
        <v>1131</v>
      </c>
      <c r="AF28" s="150">
        <f t="shared" si="5"/>
        <v>1148.5</v>
      </c>
      <c r="AG28" s="150">
        <f t="shared" si="6"/>
        <v>1148.5</v>
      </c>
      <c r="AH28" s="150">
        <f t="shared" si="7"/>
        <v>1149.0084000275399</v>
      </c>
      <c r="AI28" s="157">
        <f>'[1]Report_Daily Hrly Load Sheet '!$G$71</f>
        <v>0</v>
      </c>
      <c r="AJ28" s="152">
        <v>16</v>
      </c>
      <c r="AK28" s="75" t="s">
        <v>91</v>
      </c>
      <c r="AL28" s="76">
        <f>IF([1]Report_Actual_RTD!C20="","",[1]Report_Actual_RTD!C20)</f>
        <v>50.05</v>
      </c>
      <c r="AM28" s="140">
        <f>IF(SUM(AL25:AL28)&gt;0,AVERAGE(AL25:AL28),"")</f>
        <v>50.027500000000003</v>
      </c>
      <c r="AN28" s="78">
        <f>[1]Report_Actual_RTD!E20</f>
        <v>1168</v>
      </c>
      <c r="AO28" s="79">
        <f>IF(SUM(AN25:AN28)&gt;0,AVERAGE(AN25:AN28),0)</f>
        <v>1148.5</v>
      </c>
      <c r="AU28" s="153">
        <f t="shared" si="8"/>
        <v>29</v>
      </c>
      <c r="AV28" s="165">
        <v>4</v>
      </c>
    </row>
    <row r="29" spans="1:75" ht="18" customHeight="1">
      <c r="A29" s="143">
        <v>5</v>
      </c>
      <c r="B29" s="144">
        <f t="shared" si="9"/>
        <v>532.22877844814604</v>
      </c>
      <c r="C29" s="144">
        <f t="shared" si="10"/>
        <v>44.5</v>
      </c>
      <c r="D29" s="144">
        <f t="shared" si="11"/>
        <v>213.88418032978055</v>
      </c>
      <c r="E29" s="144">
        <f>BC17</f>
        <v>101</v>
      </c>
      <c r="F29" s="144">
        <f>BC18</f>
        <v>0</v>
      </c>
      <c r="G29" s="144">
        <f t="shared" si="12"/>
        <v>790.61295877792656</v>
      </c>
      <c r="H29" s="145">
        <f t="shared" si="0"/>
        <v>385.90761451975447</v>
      </c>
      <c r="I29" s="145">
        <f t="shared" si="1"/>
        <v>1176.520573297681</v>
      </c>
      <c r="J29" s="145">
        <v>0</v>
      </c>
      <c r="K29" s="145">
        <v>0</v>
      </c>
      <c r="L29" s="146">
        <v>0</v>
      </c>
      <c r="M29" s="145">
        <f>'[1]Report_PSPR NRPC  (SLDC)'!C31</f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5">
        <f t="shared" si="13"/>
        <v>0</v>
      </c>
      <c r="T29" s="147">
        <f t="shared" si="2"/>
        <v>0</v>
      </c>
      <c r="U29" s="166">
        <f t="shared" si="3"/>
        <v>1176.520573297681</v>
      </c>
      <c r="V29" s="15"/>
      <c r="W29" s="156"/>
      <c r="X29" s="105">
        <v>5</v>
      </c>
      <c r="Y29" s="134">
        <f>'[1]Report_Daily Hrly Load Sheet '!H29</f>
        <v>309.14</v>
      </c>
      <c r="Z29" s="134">
        <f>'[1]Report_Daily Hrly Load Sheet '!H20</f>
        <v>44.5</v>
      </c>
      <c r="AA29" s="134">
        <f>'[1]convertor2 (2)'!E8</f>
        <v>212.285</v>
      </c>
      <c r="AB29" s="135">
        <f t="shared" si="4"/>
        <v>565.92499999999995</v>
      </c>
      <c r="AC29" s="135">
        <f>AO32</f>
        <v>1176</v>
      </c>
      <c r="AD29" s="149">
        <f>MAX(AN29:AN32)</f>
        <v>1183</v>
      </c>
      <c r="AE29" s="149">
        <f>MIN(AN29:AN32)</f>
        <v>1172</v>
      </c>
      <c r="AF29" s="150">
        <f t="shared" si="5"/>
        <v>1176</v>
      </c>
      <c r="AG29" s="150">
        <f t="shared" si="6"/>
        <v>1176</v>
      </c>
      <c r="AH29" s="150">
        <f t="shared" si="7"/>
        <v>1176.520573297681</v>
      </c>
      <c r="AI29" s="157">
        <f>'[1]Report_Daily Hrly Load Sheet '!$H$71</f>
        <v>0</v>
      </c>
      <c r="AJ29" s="152">
        <v>17</v>
      </c>
      <c r="AK29" s="75" t="s">
        <v>92</v>
      </c>
      <c r="AL29" s="76">
        <f>IF([1]Report_Actual_RTD!C21="","",[1]Report_Actual_RTD!C21)</f>
        <v>50.04</v>
      </c>
      <c r="AM29" s="77"/>
      <c r="AN29" s="78">
        <f>[1]Report_Actual_RTD!E21</f>
        <v>1173</v>
      </c>
      <c r="AO29" s="79"/>
      <c r="AU29" s="153">
        <f t="shared" si="8"/>
        <v>44.5</v>
      </c>
      <c r="AV29" s="142">
        <v>5</v>
      </c>
    </row>
    <row r="30" spans="1:75" ht="18" customHeight="1">
      <c r="A30" s="143">
        <v>6</v>
      </c>
      <c r="B30" s="144">
        <f t="shared" si="9"/>
        <v>590.59248288429831</v>
      </c>
      <c r="C30" s="144">
        <f t="shared" si="10"/>
        <v>44.5</v>
      </c>
      <c r="D30" s="144">
        <f t="shared" si="11"/>
        <v>42.293723907922661</v>
      </c>
      <c r="E30" s="144">
        <f>BD17</f>
        <v>101</v>
      </c>
      <c r="F30" s="144">
        <f>BD18</f>
        <v>37</v>
      </c>
      <c r="G30" s="144">
        <f t="shared" si="12"/>
        <v>714.38620679222095</v>
      </c>
      <c r="H30" s="145">
        <f t="shared" si="0"/>
        <v>542.41989032105448</v>
      </c>
      <c r="I30" s="145">
        <f t="shared" si="1"/>
        <v>1256.8060971132754</v>
      </c>
      <c r="J30" s="145">
        <v>0</v>
      </c>
      <c r="K30" s="145">
        <v>0</v>
      </c>
      <c r="L30" s="146">
        <v>0</v>
      </c>
      <c r="M30" s="145">
        <f>'[1]Report_PSPR NRPC  (SLDC)'!C32</f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5">
        <f t="shared" si="13"/>
        <v>0</v>
      </c>
      <c r="T30" s="147">
        <f t="shared" si="2"/>
        <v>0</v>
      </c>
      <c r="U30" s="148">
        <f t="shared" si="3"/>
        <v>1256.8060971132754</v>
      </c>
      <c r="V30" s="15"/>
      <c r="W30" s="156"/>
      <c r="X30" s="105">
        <v>6</v>
      </c>
      <c r="Y30" s="134">
        <f>'[1]Report_Daily Hrly Load Sheet '!I29</f>
        <v>343.03999999999996</v>
      </c>
      <c r="Z30" s="134">
        <f>'[1]Report_Daily Hrly Load Sheet '!I20</f>
        <v>44.5</v>
      </c>
      <c r="AA30" s="134">
        <f>'[1]convertor2 (2)'!E9</f>
        <v>41.977499999999999</v>
      </c>
      <c r="AB30" s="135">
        <f t="shared" si="4"/>
        <v>429.51749999999998</v>
      </c>
      <c r="AC30" s="135">
        <f>AO36</f>
        <v>1256.25</v>
      </c>
      <c r="AD30" s="149">
        <f>MAX(AN33:AN36)</f>
        <v>1280</v>
      </c>
      <c r="AE30" s="149">
        <f>MIN(AN33:AN36)</f>
        <v>1222</v>
      </c>
      <c r="AF30" s="150">
        <f t="shared" si="5"/>
        <v>1256.25</v>
      </c>
      <c r="AG30" s="150">
        <f t="shared" si="6"/>
        <v>1256.25</v>
      </c>
      <c r="AH30" s="150">
        <f t="shared" si="7"/>
        <v>1256.8060971132754</v>
      </c>
      <c r="AI30" s="157">
        <f>'[1]Report_Daily Hrly Load Sheet '!$I$71</f>
        <v>0</v>
      </c>
      <c r="AJ30" s="167">
        <v>18</v>
      </c>
      <c r="AK30" s="78" t="s">
        <v>93</v>
      </c>
      <c r="AL30" s="76">
        <f>IF([1]Report_Actual_RTD!C22="","",[1]Report_Actual_RTD!C22)</f>
        <v>50.01</v>
      </c>
      <c r="AM30" s="87"/>
      <c r="AN30" s="78">
        <f>[1]Report_Actual_RTD!E22</f>
        <v>1172</v>
      </c>
      <c r="AO30" s="79"/>
      <c r="AU30" s="153">
        <f t="shared" si="8"/>
        <v>44.5</v>
      </c>
      <c r="AV30" s="142">
        <v>6</v>
      </c>
    </row>
    <row r="31" spans="1:75" ht="18" customHeight="1">
      <c r="A31" s="143">
        <v>7</v>
      </c>
      <c r="B31" s="144">
        <f t="shared" si="9"/>
        <v>632.65222622869976</v>
      </c>
      <c r="C31" s="144">
        <f t="shared" si="10"/>
        <v>44.699999999999996</v>
      </c>
      <c r="D31" s="144">
        <f t="shared" si="11"/>
        <v>42.633766354922216</v>
      </c>
      <c r="E31" s="144">
        <f>BE17</f>
        <v>101</v>
      </c>
      <c r="F31" s="144">
        <f>BE18</f>
        <v>37</v>
      </c>
      <c r="G31" s="144">
        <f t="shared" si="12"/>
        <v>756.98599258362196</v>
      </c>
      <c r="H31" s="145">
        <f t="shared" si="0"/>
        <v>562.84799238488631</v>
      </c>
      <c r="I31" s="145">
        <f t="shared" si="1"/>
        <v>1319.8339849685083</v>
      </c>
      <c r="J31" s="145">
        <v>0</v>
      </c>
      <c r="K31" s="145">
        <v>0</v>
      </c>
      <c r="L31" s="146">
        <v>0</v>
      </c>
      <c r="M31" s="145">
        <f>'[1]Report_PSPR NRPC  (SLDC)'!C33</f>
        <v>0</v>
      </c>
      <c r="N31" s="146">
        <v>0</v>
      </c>
      <c r="O31" s="146">
        <v>0</v>
      </c>
      <c r="P31" s="146">
        <v>0</v>
      </c>
      <c r="Q31" s="146">
        <v>0</v>
      </c>
      <c r="R31" s="146">
        <v>0</v>
      </c>
      <c r="S31" s="145">
        <f t="shared" si="13"/>
        <v>0</v>
      </c>
      <c r="T31" s="147">
        <f t="shared" si="2"/>
        <v>0</v>
      </c>
      <c r="U31" s="148">
        <f t="shared" si="3"/>
        <v>1319.8339849685083</v>
      </c>
      <c r="V31" s="15"/>
      <c r="W31" s="156"/>
      <c r="X31" s="105">
        <v>7</v>
      </c>
      <c r="Y31" s="134">
        <f>'[1]Report_Daily Hrly Load Sheet '!J29</f>
        <v>367.47</v>
      </c>
      <c r="Z31" s="134">
        <f>'[1]Report_Daily Hrly Load Sheet '!J20</f>
        <v>44.7</v>
      </c>
      <c r="AA31" s="134">
        <f>'[1]convertor2 (2)'!E10</f>
        <v>42.314999999999998</v>
      </c>
      <c r="AB31" s="135">
        <f t="shared" si="4"/>
        <v>454.48500000000001</v>
      </c>
      <c r="AC31" s="135">
        <f>AO40</f>
        <v>1319.25</v>
      </c>
      <c r="AD31" s="149">
        <f>MAX(AN37:AN40)</f>
        <v>1356</v>
      </c>
      <c r="AE31" s="149">
        <f>MIN(AN37:AN40)</f>
        <v>1276</v>
      </c>
      <c r="AF31" s="150">
        <f t="shared" si="5"/>
        <v>1319.25</v>
      </c>
      <c r="AG31" s="150">
        <f t="shared" si="6"/>
        <v>1319.25</v>
      </c>
      <c r="AH31" s="150">
        <f t="shared" si="7"/>
        <v>1319.8339849685083</v>
      </c>
      <c r="AI31" s="157">
        <f>'[1]Report_Daily Hrly Load Sheet '!$J$71</f>
        <v>0</v>
      </c>
      <c r="AJ31" s="167">
        <v>19</v>
      </c>
      <c r="AK31" s="78" t="s">
        <v>94</v>
      </c>
      <c r="AL31" s="76">
        <f>IF([1]Report_Actual_RTD!C23="","",[1]Report_Actual_RTD!C23)</f>
        <v>50.02</v>
      </c>
      <c r="AM31" s="87"/>
      <c r="AN31" s="78">
        <f>[1]Report_Actual_RTD!E23</f>
        <v>1183</v>
      </c>
      <c r="AO31" s="79"/>
      <c r="AU31" s="153">
        <f t="shared" si="8"/>
        <v>44.7</v>
      </c>
      <c r="AV31" s="142">
        <v>7</v>
      </c>
    </row>
    <row r="32" spans="1:75" ht="18" customHeight="1">
      <c r="A32" s="143">
        <v>8</v>
      </c>
      <c r="B32" s="144">
        <f t="shared" si="9"/>
        <v>779.04354741471855</v>
      </c>
      <c r="C32" s="144">
        <f t="shared" si="10"/>
        <v>44.799999999999983</v>
      </c>
      <c r="D32" s="144">
        <f t="shared" si="11"/>
        <v>155.05683699885716</v>
      </c>
      <c r="E32" s="144">
        <f>BF17</f>
        <v>24</v>
      </c>
      <c r="F32" s="144">
        <f>BF18</f>
        <v>37</v>
      </c>
      <c r="G32" s="144">
        <f t="shared" si="12"/>
        <v>1015.9003844135757</v>
      </c>
      <c r="H32" s="145">
        <f t="shared" si="0"/>
        <v>366.12111657209562</v>
      </c>
      <c r="I32" s="145">
        <f t="shared" si="1"/>
        <v>1382.0215009856713</v>
      </c>
      <c r="J32" s="145">
        <v>0</v>
      </c>
      <c r="K32" s="145">
        <v>0</v>
      </c>
      <c r="L32" s="146">
        <v>0</v>
      </c>
      <c r="M32" s="145">
        <f>'[1]Report_PSPR NRPC  (SLDC)'!C34</f>
        <v>0</v>
      </c>
      <c r="N32" s="146">
        <v>0</v>
      </c>
      <c r="O32" s="146">
        <v>0</v>
      </c>
      <c r="P32" s="146">
        <v>0</v>
      </c>
      <c r="Q32" s="146">
        <v>0</v>
      </c>
      <c r="R32" s="146">
        <v>0</v>
      </c>
      <c r="S32" s="145">
        <f t="shared" si="13"/>
        <v>0</v>
      </c>
      <c r="T32" s="147">
        <f t="shared" si="2"/>
        <v>0</v>
      </c>
      <c r="U32" s="166">
        <f t="shared" si="3"/>
        <v>1382.0215009856713</v>
      </c>
      <c r="V32" s="15"/>
      <c r="W32" s="22"/>
      <c r="X32" s="105">
        <v>8</v>
      </c>
      <c r="Y32" s="134">
        <f>'[1]Report_Daily Hrly Load Sheet '!K29</f>
        <v>452.5</v>
      </c>
      <c r="Z32" s="134">
        <f>'[1]Report_Daily Hrly Load Sheet '!K20</f>
        <v>44.8</v>
      </c>
      <c r="AA32" s="134">
        <f>'[1]convertor2 (2)'!E11</f>
        <v>153.89749999999998</v>
      </c>
      <c r="AB32" s="135">
        <f t="shared" si="4"/>
        <v>651.19749999999999</v>
      </c>
      <c r="AC32" s="135">
        <f>AO44</f>
        <v>1381.4099999999999</v>
      </c>
      <c r="AD32" s="149">
        <f>MAX(AN41:AN44)</f>
        <v>1398.08</v>
      </c>
      <c r="AE32" s="149">
        <f>MIN(AN41:AN44)</f>
        <v>1366.2</v>
      </c>
      <c r="AF32" s="150">
        <f t="shared" si="5"/>
        <v>1381.4099999999999</v>
      </c>
      <c r="AG32" s="150">
        <f t="shared" si="6"/>
        <v>1381.4099999999999</v>
      </c>
      <c r="AH32" s="150">
        <f t="shared" si="7"/>
        <v>1382.0215009856713</v>
      </c>
      <c r="AI32" s="157">
        <f>'[1]Report_Daily Hrly Load Sheet '!$K$71</f>
        <v>0</v>
      </c>
      <c r="AJ32" s="167">
        <v>20</v>
      </c>
      <c r="AK32" s="78" t="s">
        <v>95</v>
      </c>
      <c r="AL32" s="76">
        <f>IF([1]Report_Actual_RTD!C24="","",[1]Report_Actual_RTD!C24)</f>
        <v>50.02</v>
      </c>
      <c r="AM32" s="168">
        <f>IF(SUM(AL29:AL32)&gt;0,AVERAGE(AL29:AL32),"")</f>
        <v>50.022500000000001</v>
      </c>
      <c r="AN32" s="78">
        <f>[1]Report_Actual_RTD!E24</f>
        <v>1176</v>
      </c>
      <c r="AO32" s="79">
        <f>IF(SUM(AN29:AN32)&gt;0,AVERAGE(AN29:AN32),0)</f>
        <v>1176</v>
      </c>
      <c r="AU32" s="153">
        <f t="shared" si="8"/>
        <v>44.8</v>
      </c>
      <c r="AV32" s="142">
        <v>8</v>
      </c>
    </row>
    <row r="33" spans="1:48" s="88" customFormat="1" ht="18" customHeight="1">
      <c r="A33" s="143">
        <v>9</v>
      </c>
      <c r="B33" s="144">
        <f t="shared" si="9"/>
        <v>753.425496617965</v>
      </c>
      <c r="C33" s="144">
        <f t="shared" si="10"/>
        <v>43.499999999999993</v>
      </c>
      <c r="D33" s="144">
        <f t="shared" si="11"/>
        <v>152.95361149334141</v>
      </c>
      <c r="E33" s="144">
        <f>BG17</f>
        <v>24</v>
      </c>
      <c r="F33" s="144">
        <f>BG18</f>
        <v>37</v>
      </c>
      <c r="G33" s="144">
        <f t="shared" si="12"/>
        <v>986.87910811130644</v>
      </c>
      <c r="H33" s="145">
        <f t="shared" si="0"/>
        <v>401.04000238081915</v>
      </c>
      <c r="I33" s="145">
        <f t="shared" si="1"/>
        <v>1387.9191104921256</v>
      </c>
      <c r="J33" s="145">
        <v>0</v>
      </c>
      <c r="K33" s="145">
        <v>0</v>
      </c>
      <c r="L33" s="154">
        <v>0</v>
      </c>
      <c r="M33" s="145">
        <f>'[1]Report_PSPR NRPC  (SLDC)'!C35</f>
        <v>0</v>
      </c>
      <c r="N33" s="154">
        <v>0</v>
      </c>
      <c r="O33" s="146">
        <v>0</v>
      </c>
      <c r="P33" s="146">
        <v>0</v>
      </c>
      <c r="Q33" s="146">
        <v>0</v>
      </c>
      <c r="R33" s="146">
        <v>0</v>
      </c>
      <c r="S33" s="145">
        <f t="shared" si="13"/>
        <v>0</v>
      </c>
      <c r="T33" s="155">
        <f t="shared" si="2"/>
        <v>0</v>
      </c>
      <c r="U33" s="148">
        <f t="shared" si="3"/>
        <v>1387.9191104921256</v>
      </c>
      <c r="V33" s="9"/>
      <c r="W33" s="156"/>
      <c r="X33" s="164">
        <v>9</v>
      </c>
      <c r="Y33" s="134">
        <f>'[1]Report_Daily Hrly Load Sheet '!L29</f>
        <v>437.62</v>
      </c>
      <c r="Z33" s="134">
        <f>'[1]Report_Daily Hrly Load Sheet '!L20</f>
        <v>43.5</v>
      </c>
      <c r="AA33" s="134">
        <f>'[1]convertor2 (2)'!E12</f>
        <v>151.81</v>
      </c>
      <c r="AB33" s="135">
        <f t="shared" si="4"/>
        <v>632.93000000000006</v>
      </c>
      <c r="AC33" s="135">
        <f>AO48</f>
        <v>1387.3050000000001</v>
      </c>
      <c r="AD33" s="149">
        <f>MAX(AN45:AN48)</f>
        <v>1393.47</v>
      </c>
      <c r="AE33" s="149">
        <f>MIN(AN45:AN48)</f>
        <v>1376.79</v>
      </c>
      <c r="AF33" s="150">
        <f t="shared" si="5"/>
        <v>1387.3050000000001</v>
      </c>
      <c r="AG33" s="150">
        <f t="shared" si="6"/>
        <v>1387.3050000000001</v>
      </c>
      <c r="AH33" s="150">
        <f t="shared" si="7"/>
        <v>1387.9191104921256</v>
      </c>
      <c r="AI33" s="157">
        <f>'[1]Report_Daily Hrly Load Sheet '!$L$71</f>
        <v>0</v>
      </c>
      <c r="AJ33" s="167">
        <v>21</v>
      </c>
      <c r="AK33" s="78" t="s">
        <v>96</v>
      </c>
      <c r="AL33" s="76">
        <f>IF([1]Report_Actual_RTD!C25="","",[1]Report_Actual_RTD!C25)</f>
        <v>50.02</v>
      </c>
      <c r="AM33" s="87"/>
      <c r="AN33" s="78">
        <f>[1]Report_Actual_RTD!E25</f>
        <v>1222</v>
      </c>
      <c r="AO33" s="79"/>
      <c r="AU33" s="153">
        <f t="shared" si="8"/>
        <v>43.5</v>
      </c>
      <c r="AV33" s="165">
        <v>9</v>
      </c>
    </row>
    <row r="34" spans="1:48" s="171" customFormat="1" ht="18" customHeight="1">
      <c r="A34" s="143">
        <v>10</v>
      </c>
      <c r="B34" s="144">
        <f t="shared" si="9"/>
        <v>734.96948152783068</v>
      </c>
      <c r="C34" s="144">
        <f t="shared" si="10"/>
        <v>0</v>
      </c>
      <c r="D34" s="144">
        <f t="shared" si="11"/>
        <v>183.52720572801266</v>
      </c>
      <c r="E34" s="144">
        <f>BH17</f>
        <v>25</v>
      </c>
      <c r="F34" s="144">
        <f>BH18</f>
        <v>0</v>
      </c>
      <c r="G34" s="144">
        <f t="shared" si="12"/>
        <v>918.49668725584331</v>
      </c>
      <c r="H34" s="145">
        <f t="shared" si="0"/>
        <v>495.51396792301978</v>
      </c>
      <c r="I34" s="145">
        <f t="shared" si="1"/>
        <v>1414.0106551788631</v>
      </c>
      <c r="J34" s="158">
        <v>0</v>
      </c>
      <c r="K34" s="145">
        <v>0</v>
      </c>
      <c r="L34" s="146">
        <v>0</v>
      </c>
      <c r="M34" s="145">
        <f>'[1]Report_PSPR NRPC  (SLDC)'!C36</f>
        <v>5.25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5">
        <f t="shared" si="13"/>
        <v>5.25</v>
      </c>
      <c r="T34" s="147">
        <f t="shared" si="2"/>
        <v>5.2500000000000003E-3</v>
      </c>
      <c r="U34" s="148">
        <f t="shared" si="3"/>
        <v>1419.2606551788631</v>
      </c>
      <c r="V34" s="169"/>
      <c r="W34" s="156"/>
      <c r="X34" s="160">
        <v>10</v>
      </c>
      <c r="Y34" s="134">
        <f>'[1]Report_Daily Hrly Load Sheet '!M29</f>
        <v>426.9</v>
      </c>
      <c r="Z34" s="134">
        <f>'[1]Report_Daily Hrly Load Sheet '!M20</f>
        <v>0</v>
      </c>
      <c r="AA34" s="134">
        <f>'[1]convertor2 (2)'!E13</f>
        <v>182.15499999999997</v>
      </c>
      <c r="AB34" s="135">
        <f t="shared" si="4"/>
        <v>609.05499999999995</v>
      </c>
      <c r="AC34" s="170">
        <f>AO52</f>
        <v>1413.385</v>
      </c>
      <c r="AD34" s="149">
        <f>MAX(AN49:AN52)</f>
        <v>1422.07</v>
      </c>
      <c r="AE34" s="149">
        <f>MIN(AN49:AN52)</f>
        <v>1403.44</v>
      </c>
      <c r="AF34" s="150">
        <f t="shared" si="5"/>
        <v>1413.385</v>
      </c>
      <c r="AG34" s="150">
        <f t="shared" si="6"/>
        <v>1413.385</v>
      </c>
      <c r="AH34" s="150">
        <f t="shared" si="7"/>
        <v>1414.0106551788631</v>
      </c>
      <c r="AI34" s="157">
        <f>'[1]Report_Daily Hrly Load Sheet '!$M$71</f>
        <v>5.25</v>
      </c>
      <c r="AJ34" s="167">
        <v>22</v>
      </c>
      <c r="AK34" s="78" t="s">
        <v>97</v>
      </c>
      <c r="AL34" s="76">
        <f>IF([1]Report_Actual_RTD!C26="","",[1]Report_Actual_RTD!C26)</f>
        <v>50.01</v>
      </c>
      <c r="AM34" s="87"/>
      <c r="AN34" s="78">
        <f>[1]Report_Actual_RTD!E26</f>
        <v>1254</v>
      </c>
      <c r="AO34" s="79"/>
      <c r="AU34" s="162">
        <f t="shared" si="8"/>
        <v>0</v>
      </c>
      <c r="AV34" s="163">
        <v>10</v>
      </c>
    </row>
    <row r="35" spans="1:48" s="33" customFormat="1" ht="18" customHeight="1">
      <c r="A35" s="143">
        <v>11</v>
      </c>
      <c r="B35" s="144">
        <f t="shared" si="9"/>
        <v>727.66971436531469</v>
      </c>
      <c r="C35" s="144">
        <f t="shared" si="10"/>
        <v>0</v>
      </c>
      <c r="D35" s="144">
        <f t="shared" si="11"/>
        <v>187.06868484268955</v>
      </c>
      <c r="E35" s="144">
        <f>BI17</f>
        <v>25</v>
      </c>
      <c r="F35" s="144">
        <f>BI18</f>
        <v>0</v>
      </c>
      <c r="G35" s="144">
        <f t="shared" si="12"/>
        <v>914.73839920800424</v>
      </c>
      <c r="H35" s="145">
        <f t="shared" si="0"/>
        <v>530.05160079199572</v>
      </c>
      <c r="I35" s="145">
        <f t="shared" si="1"/>
        <v>1444.79</v>
      </c>
      <c r="J35" s="145">
        <v>0</v>
      </c>
      <c r="K35" s="145">
        <v>0</v>
      </c>
      <c r="L35" s="146">
        <v>0</v>
      </c>
      <c r="M35" s="145">
        <f>'[1]Report_PSPR NRPC  (SLDC)'!C37</f>
        <v>9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5">
        <f t="shared" si="13"/>
        <v>9</v>
      </c>
      <c r="T35" s="147">
        <f t="shared" si="2"/>
        <v>8.9999999999999993E-3</v>
      </c>
      <c r="U35" s="148">
        <f t="shared" si="3"/>
        <v>1453.79</v>
      </c>
      <c r="V35" s="15"/>
      <c r="W35" s="156"/>
      <c r="X35" s="105">
        <v>11</v>
      </c>
      <c r="Y35" s="134">
        <f>'[1]Report_Daily Hrly Load Sheet '!N29</f>
        <v>422.65999999999997</v>
      </c>
      <c r="Z35" s="134">
        <f>'[1]Report_Daily Hrly Load Sheet '!N20</f>
        <v>0</v>
      </c>
      <c r="AA35" s="134">
        <f>'[1]convertor2 (2)'!E14</f>
        <v>185.67</v>
      </c>
      <c r="AB35" s="135">
        <f t="shared" si="4"/>
        <v>608.32999999999993</v>
      </c>
      <c r="AC35" s="135">
        <f>AO56</f>
        <v>1427.5025000000001</v>
      </c>
      <c r="AD35" s="149">
        <f>MAX(AN53:AN56)</f>
        <v>1444.79</v>
      </c>
      <c r="AE35" s="149">
        <f>MIN(AN53:AN56)</f>
        <v>1412.06</v>
      </c>
      <c r="AF35" s="150">
        <f t="shared" si="5"/>
        <v>1444.79</v>
      </c>
      <c r="AG35" s="150">
        <f t="shared" si="6"/>
        <v>1444.79</v>
      </c>
      <c r="AH35" s="150">
        <f t="shared" si="7"/>
        <v>1444.79</v>
      </c>
      <c r="AI35" s="157">
        <f>'[1]Report_Daily Hrly Load Sheet '!$N$71</f>
        <v>9</v>
      </c>
      <c r="AJ35" s="152">
        <v>23</v>
      </c>
      <c r="AK35" s="75" t="s">
        <v>98</v>
      </c>
      <c r="AL35" s="76">
        <f>IF([1]Report_Actual_RTD!C27="","",[1]Report_Actual_RTD!C27)</f>
        <v>50.03</v>
      </c>
      <c r="AM35" s="77"/>
      <c r="AN35" s="78">
        <f>[1]Report_Actual_RTD!E27</f>
        <v>1269</v>
      </c>
      <c r="AO35" s="79"/>
      <c r="AU35" s="172">
        <f t="shared" si="8"/>
        <v>0</v>
      </c>
      <c r="AV35" s="142">
        <v>11</v>
      </c>
    </row>
    <row r="36" spans="1:48" ht="18" customHeight="1">
      <c r="A36" s="143">
        <v>12</v>
      </c>
      <c r="B36" s="144">
        <f t="shared" si="9"/>
        <v>681.68462452786252</v>
      </c>
      <c r="C36" s="144">
        <f t="shared" si="10"/>
        <v>0</v>
      </c>
      <c r="D36" s="144">
        <f t="shared" si="11"/>
        <v>107.6095808941857</v>
      </c>
      <c r="E36" s="144">
        <f>BJ17</f>
        <v>25</v>
      </c>
      <c r="F36" s="144">
        <f>BJ18</f>
        <v>0</v>
      </c>
      <c r="G36" s="144">
        <f t="shared" si="12"/>
        <v>789.29420542204821</v>
      </c>
      <c r="H36" s="145">
        <f t="shared" si="0"/>
        <v>609.26711391230015</v>
      </c>
      <c r="I36" s="145">
        <f t="shared" si="1"/>
        <v>1398.5613193343484</v>
      </c>
      <c r="J36" s="145">
        <v>0</v>
      </c>
      <c r="K36" s="145">
        <v>0</v>
      </c>
      <c r="L36" s="146">
        <v>0</v>
      </c>
      <c r="M36" s="145">
        <f>'[1]Report_PSPR NRPC  (SLDC)'!C38</f>
        <v>9</v>
      </c>
      <c r="N36" s="146">
        <v>0</v>
      </c>
      <c r="O36" s="146">
        <v>0</v>
      </c>
      <c r="P36" s="146">
        <v>0</v>
      </c>
      <c r="Q36" s="146">
        <v>0</v>
      </c>
      <c r="R36" s="146">
        <v>0</v>
      </c>
      <c r="S36" s="145">
        <f t="shared" si="13"/>
        <v>9</v>
      </c>
      <c r="T36" s="147">
        <f t="shared" si="2"/>
        <v>8.9999999999999993E-3</v>
      </c>
      <c r="U36" s="148">
        <f t="shared" si="3"/>
        <v>1407.5613193343484</v>
      </c>
      <c r="V36" s="15"/>
      <c r="W36" s="156"/>
      <c r="X36" s="105">
        <v>12</v>
      </c>
      <c r="Y36" s="134">
        <f>'[1]Report_Daily Hrly Load Sheet '!O29</f>
        <v>395.95</v>
      </c>
      <c r="Z36" s="134">
        <f>'[1]Report_Daily Hrly Load Sheet '!O20</f>
        <v>0</v>
      </c>
      <c r="AA36" s="134">
        <f>'[1]convertor2 (2)'!E15</f>
        <v>106.80499999999999</v>
      </c>
      <c r="AB36" s="135">
        <f t="shared" si="4"/>
        <v>502.755</v>
      </c>
      <c r="AC36" s="135">
        <f>AO60</f>
        <v>1397.9425000000001</v>
      </c>
      <c r="AD36" s="149">
        <f>MAX(AN57:AN60)</f>
        <v>1416.05</v>
      </c>
      <c r="AE36" s="149">
        <f>MIN(AN57:AN60)</f>
        <v>1374.76</v>
      </c>
      <c r="AF36" s="150">
        <f t="shared" si="5"/>
        <v>1397.9425000000001</v>
      </c>
      <c r="AG36" s="150">
        <f t="shared" si="6"/>
        <v>1397.9425000000001</v>
      </c>
      <c r="AH36" s="150">
        <f t="shared" si="7"/>
        <v>1398.5613193343484</v>
      </c>
      <c r="AI36" s="157">
        <f>'[1]Report_Daily Hrly Load Sheet '!$O$71</f>
        <v>9</v>
      </c>
      <c r="AJ36" s="152">
        <v>24</v>
      </c>
      <c r="AK36" s="75" t="s">
        <v>99</v>
      </c>
      <c r="AL36" s="76">
        <f>IF([1]Report_Actual_RTD!C28="","",[1]Report_Actual_RTD!C28)</f>
        <v>50.05</v>
      </c>
      <c r="AM36" s="140">
        <f>IF(SUM(AL33:AL36)&gt;0,AVERAGE(AL33:AL36),"")</f>
        <v>50.027500000000003</v>
      </c>
      <c r="AN36" s="78">
        <f>[1]Report_Actual_RTD!E28</f>
        <v>1280</v>
      </c>
      <c r="AO36" s="79">
        <f>IF(SUM(AN33:AN36)&gt;0,AVERAGE(AN33:AN36),0)</f>
        <v>1256.25</v>
      </c>
      <c r="AU36" s="153">
        <f t="shared" si="8"/>
        <v>0</v>
      </c>
      <c r="AV36" s="142">
        <v>12</v>
      </c>
    </row>
    <row r="37" spans="1:48" ht="18" customHeight="1">
      <c r="A37" s="143">
        <v>13</v>
      </c>
      <c r="B37" s="144">
        <f t="shared" si="9"/>
        <v>669.25436063320114</v>
      </c>
      <c r="C37" s="144">
        <f t="shared" si="10"/>
        <v>0</v>
      </c>
      <c r="D37" s="144">
        <f t="shared" si="11"/>
        <v>55.651094992653398</v>
      </c>
      <c r="E37" s="144">
        <f>BK17</f>
        <v>0</v>
      </c>
      <c r="F37" s="144">
        <f>BK18</f>
        <v>0</v>
      </c>
      <c r="G37" s="144">
        <f t="shared" si="12"/>
        <v>724.90545562585453</v>
      </c>
      <c r="H37" s="145">
        <f t="shared" si="0"/>
        <v>643.97773206999386</v>
      </c>
      <c r="I37" s="145">
        <f t="shared" si="1"/>
        <v>1368.8831876958484</v>
      </c>
      <c r="J37" s="145">
        <v>0</v>
      </c>
      <c r="K37" s="145">
        <v>0</v>
      </c>
      <c r="L37" s="146">
        <v>0</v>
      </c>
      <c r="M37" s="145">
        <f>'[1]Report_PSPR NRPC  (SLDC)'!C39</f>
        <v>6.75</v>
      </c>
      <c r="N37" s="146">
        <v>0</v>
      </c>
      <c r="O37" s="146">
        <v>0</v>
      </c>
      <c r="P37" s="146">
        <v>0</v>
      </c>
      <c r="Q37" s="146">
        <v>0</v>
      </c>
      <c r="R37" s="146">
        <v>0</v>
      </c>
      <c r="S37" s="145">
        <f t="shared" si="13"/>
        <v>6.75</v>
      </c>
      <c r="T37" s="147">
        <f t="shared" si="2"/>
        <v>6.7499999999999999E-3</v>
      </c>
      <c r="U37" s="148">
        <f t="shared" si="3"/>
        <v>1375.6331876958484</v>
      </c>
      <c r="V37" s="15"/>
      <c r="W37" s="156"/>
      <c r="X37" s="105">
        <v>13</v>
      </c>
      <c r="Y37" s="134">
        <f>'[1]Report_Daily Hrly Load Sheet '!P29</f>
        <v>388.73</v>
      </c>
      <c r="Z37" s="134">
        <f>'[1]Report_Daily Hrly Load Sheet '!P20</f>
        <v>0</v>
      </c>
      <c r="AA37" s="134">
        <f>'[1]convertor2 (2)'!E16</f>
        <v>55.234999999999999</v>
      </c>
      <c r="AB37" s="135">
        <f t="shared" si="4"/>
        <v>443.96500000000003</v>
      </c>
      <c r="AC37" s="135">
        <f>AO65</f>
        <v>1368.2774999999999</v>
      </c>
      <c r="AD37" s="149">
        <f>MAX(AN61:AN65)</f>
        <v>1390.89</v>
      </c>
      <c r="AE37" s="149">
        <f>MIN(AN61:AN65)</f>
        <v>1343.2</v>
      </c>
      <c r="AF37" s="150">
        <f t="shared" si="5"/>
        <v>1368.2774999999999</v>
      </c>
      <c r="AG37" s="150">
        <f t="shared" si="6"/>
        <v>1368.2774999999999</v>
      </c>
      <c r="AH37" s="150">
        <f t="shared" si="7"/>
        <v>1368.8831876958484</v>
      </c>
      <c r="AI37" s="157">
        <f>'[1]Report_Daily Hrly Load Sheet '!$P$71</f>
        <v>6.75</v>
      </c>
      <c r="AJ37" s="152">
        <v>25</v>
      </c>
      <c r="AK37" s="75" t="s">
        <v>100</v>
      </c>
      <c r="AL37" s="76">
        <f>IF([1]Report_Actual_RTD!C29="","",[1]Report_Actual_RTD!C29)</f>
        <v>50.05</v>
      </c>
      <c r="AM37" s="77"/>
      <c r="AN37" s="78">
        <f>[1]Report_Actual_RTD!E29</f>
        <v>1276</v>
      </c>
      <c r="AO37" s="79"/>
      <c r="AU37" s="153">
        <f t="shared" si="8"/>
        <v>0</v>
      </c>
      <c r="AV37" s="142">
        <v>13</v>
      </c>
    </row>
    <row r="38" spans="1:48" ht="18" customHeight="1">
      <c r="A38" s="143">
        <v>14</v>
      </c>
      <c r="B38" s="144">
        <f t="shared" si="9"/>
        <v>688.45068229877938</v>
      </c>
      <c r="C38" s="144">
        <f t="shared" si="10"/>
        <v>0</v>
      </c>
      <c r="D38" s="144">
        <f t="shared" si="11"/>
        <v>60.572894558854394</v>
      </c>
      <c r="E38" s="144">
        <f>BL17</f>
        <v>0</v>
      </c>
      <c r="F38" s="144">
        <f>BL18</f>
        <v>0</v>
      </c>
      <c r="G38" s="144">
        <f t="shared" si="12"/>
        <v>749.02357685763377</v>
      </c>
      <c r="H38" s="145">
        <f t="shared" si="0"/>
        <v>553.362688044283</v>
      </c>
      <c r="I38" s="145">
        <f t="shared" si="1"/>
        <v>1302.3862649019168</v>
      </c>
      <c r="J38" s="145">
        <v>0</v>
      </c>
      <c r="K38" s="145">
        <v>0</v>
      </c>
      <c r="L38" s="146">
        <v>0</v>
      </c>
      <c r="M38" s="145">
        <f>'[1]Report_PSPR NRPC  (SLDC)'!C40</f>
        <v>11.5</v>
      </c>
      <c r="N38" s="146">
        <v>0</v>
      </c>
      <c r="O38" s="146">
        <v>0</v>
      </c>
      <c r="P38" s="146">
        <v>0</v>
      </c>
      <c r="Q38" s="146">
        <v>0</v>
      </c>
      <c r="R38" s="146">
        <v>0</v>
      </c>
      <c r="S38" s="145">
        <f t="shared" si="13"/>
        <v>11.5</v>
      </c>
      <c r="T38" s="147">
        <f t="shared" si="2"/>
        <v>1.15E-2</v>
      </c>
      <c r="U38" s="148">
        <f t="shared" si="3"/>
        <v>1313.8862649019168</v>
      </c>
      <c r="V38" s="15"/>
      <c r="W38" s="156"/>
      <c r="X38" s="105">
        <v>14</v>
      </c>
      <c r="Y38" s="134">
        <f>'[1]Report_Daily Hrly Load Sheet '!Q29</f>
        <v>399.88</v>
      </c>
      <c r="Z38" s="134">
        <f>'[1]Report_Daily Hrly Load Sheet '!Q20</f>
        <v>0</v>
      </c>
      <c r="AA38" s="134">
        <f>'[1]convertor2 (2)'!E17</f>
        <v>60.11999999999999</v>
      </c>
      <c r="AB38" s="135">
        <f t="shared" si="4"/>
        <v>460</v>
      </c>
      <c r="AC38" s="135">
        <f>AO70</f>
        <v>1301.81</v>
      </c>
      <c r="AD38" s="149">
        <f>MAX(AN68:AN70)</f>
        <v>1329.61</v>
      </c>
      <c r="AE38" s="149">
        <f>MIN(AN68:AN70)</f>
        <v>1238</v>
      </c>
      <c r="AF38" s="150">
        <f t="shared" si="5"/>
        <v>1301.81</v>
      </c>
      <c r="AG38" s="150">
        <f t="shared" si="6"/>
        <v>1301.81</v>
      </c>
      <c r="AH38" s="150">
        <f t="shared" si="7"/>
        <v>1302.3862649019168</v>
      </c>
      <c r="AI38" s="157">
        <f>'[1]Report_Daily Hrly Load Sheet '!$Q$71</f>
        <v>11.5</v>
      </c>
      <c r="AJ38" s="167">
        <v>26</v>
      </c>
      <c r="AK38" s="173" t="s">
        <v>101</v>
      </c>
      <c r="AL38" s="76">
        <f>IF([1]Report_Actual_RTD!C30="","",[1]Report_Actual_RTD!C30)</f>
        <v>50.06</v>
      </c>
      <c r="AM38" s="173"/>
      <c r="AN38" s="78">
        <f>[1]Report_Actual_RTD!E30</f>
        <v>1295</v>
      </c>
      <c r="AO38" s="79"/>
      <c r="AU38" s="153">
        <f t="shared" si="8"/>
        <v>0</v>
      </c>
      <c r="AV38" s="142">
        <v>14</v>
      </c>
    </row>
    <row r="39" spans="1:48" ht="18" customHeight="1">
      <c r="A39" s="143">
        <v>15</v>
      </c>
      <c r="B39" s="144">
        <f t="shared" si="9"/>
        <v>873.51010972774759</v>
      </c>
      <c r="C39" s="144">
        <f t="shared" si="10"/>
        <v>0</v>
      </c>
      <c r="D39" s="144">
        <f t="shared" si="11"/>
        <v>29.669333208946526</v>
      </c>
      <c r="E39" s="144">
        <f>BM17</f>
        <v>0</v>
      </c>
      <c r="F39" s="144">
        <f>BM18</f>
        <v>0</v>
      </c>
      <c r="G39" s="144">
        <f t="shared" si="12"/>
        <v>903.17944293669416</v>
      </c>
      <c r="H39" s="145">
        <f t="shared" si="0"/>
        <v>350.87543684956722</v>
      </c>
      <c r="I39" s="145">
        <f t="shared" si="1"/>
        <v>1254.0548797862614</v>
      </c>
      <c r="J39" s="145">
        <v>0</v>
      </c>
      <c r="K39" s="145">
        <v>0</v>
      </c>
      <c r="L39" s="146">
        <v>0</v>
      </c>
      <c r="M39" s="145">
        <f>'[1]Report_PSPR NRPC  (SLDC)'!C41</f>
        <v>6.8999999999999995</v>
      </c>
      <c r="N39" s="146">
        <v>0</v>
      </c>
      <c r="O39" s="146">
        <v>0</v>
      </c>
      <c r="P39" s="146">
        <v>0</v>
      </c>
      <c r="Q39" s="146">
        <v>0</v>
      </c>
      <c r="R39" s="146">
        <v>0</v>
      </c>
      <c r="S39" s="145">
        <f t="shared" si="13"/>
        <v>6.8999999999999995</v>
      </c>
      <c r="T39" s="147">
        <f t="shared" si="2"/>
        <v>6.8999999999999999E-3</v>
      </c>
      <c r="U39" s="148">
        <f t="shared" si="3"/>
        <v>1260.9548797862615</v>
      </c>
      <c r="V39" s="15"/>
      <c r="W39" s="156"/>
      <c r="X39" s="105">
        <v>15</v>
      </c>
      <c r="Y39" s="134">
        <f>'[1]Report_Daily Hrly Load Sheet '!R29</f>
        <v>507.37</v>
      </c>
      <c r="Z39" s="134">
        <f>'[1]Report_Daily Hrly Load Sheet '!R20</f>
        <v>0</v>
      </c>
      <c r="AA39" s="134">
        <f>'[1]convertor2 (2)'!E18</f>
        <v>29.447500000000002</v>
      </c>
      <c r="AB39" s="135">
        <f t="shared" si="4"/>
        <v>536.8175</v>
      </c>
      <c r="AC39" s="135">
        <f>AO74</f>
        <v>1253.5</v>
      </c>
      <c r="AD39" s="149">
        <f>MAX(AN71:AN74)</f>
        <v>1272</v>
      </c>
      <c r="AE39" s="149">
        <f>MIN(AN71:AN74)</f>
        <v>1237</v>
      </c>
      <c r="AF39" s="150">
        <f t="shared" si="5"/>
        <v>1253.5</v>
      </c>
      <c r="AG39" s="150">
        <f t="shared" si="6"/>
        <v>1253.5</v>
      </c>
      <c r="AH39" s="150">
        <f t="shared" si="7"/>
        <v>1254.0548797862614</v>
      </c>
      <c r="AI39" s="157">
        <f>'[1]Report_Daily Hrly Load Sheet '!$R$71</f>
        <v>6.8999999999999995</v>
      </c>
      <c r="AJ39" s="167">
        <v>27</v>
      </c>
      <c r="AK39" s="78" t="s">
        <v>102</v>
      </c>
      <c r="AL39" s="76">
        <f>IF([1]Report_Actual_RTD!C31="","",[1]Report_Actual_RTD!C31)</f>
        <v>50.08</v>
      </c>
      <c r="AM39" s="174"/>
      <c r="AN39" s="78">
        <f>[1]Report_Actual_RTD!E31</f>
        <v>1356</v>
      </c>
      <c r="AO39" s="79"/>
      <c r="AU39" s="153">
        <f t="shared" si="8"/>
        <v>0</v>
      </c>
      <c r="AV39" s="142">
        <v>15</v>
      </c>
    </row>
    <row r="40" spans="1:48" ht="18" customHeight="1">
      <c r="A40" s="143">
        <v>16</v>
      </c>
      <c r="B40" s="144">
        <f t="shared" si="9"/>
        <v>874.99072287863521</v>
      </c>
      <c r="C40" s="144">
        <f t="shared" si="10"/>
        <v>0</v>
      </c>
      <c r="D40" s="144">
        <f t="shared" si="11"/>
        <v>83.602584136016972</v>
      </c>
      <c r="E40" s="144">
        <f>BN17</f>
        <v>0</v>
      </c>
      <c r="F40" s="144">
        <f>BN18</f>
        <v>0</v>
      </c>
      <c r="G40" s="144">
        <f t="shared" si="12"/>
        <v>958.59330701465217</v>
      </c>
      <c r="H40" s="145">
        <f t="shared" si="0"/>
        <v>263.69751817790041</v>
      </c>
      <c r="I40" s="145">
        <f t="shared" si="1"/>
        <v>1222.2908251925526</v>
      </c>
      <c r="J40" s="145">
        <v>0</v>
      </c>
      <c r="K40" s="145">
        <v>0</v>
      </c>
      <c r="L40" s="146">
        <v>0</v>
      </c>
      <c r="M40" s="145">
        <f>'[1]Report_PSPR NRPC  (SLDC)'!C42</f>
        <v>0</v>
      </c>
      <c r="N40" s="146">
        <v>0</v>
      </c>
      <c r="O40" s="146">
        <v>0</v>
      </c>
      <c r="P40" s="146">
        <v>0</v>
      </c>
      <c r="Q40" s="146">
        <v>0</v>
      </c>
      <c r="R40" s="146">
        <v>0</v>
      </c>
      <c r="S40" s="145">
        <f t="shared" si="13"/>
        <v>0</v>
      </c>
      <c r="T40" s="147">
        <f t="shared" si="2"/>
        <v>0</v>
      </c>
      <c r="U40" s="148">
        <f t="shared" si="3"/>
        <v>1222.2908251925526</v>
      </c>
      <c r="V40" s="15"/>
      <c r="W40" s="156"/>
      <c r="X40" s="105">
        <v>16</v>
      </c>
      <c r="Y40" s="134">
        <f>'[1]Report_Daily Hrly Load Sheet '!S29</f>
        <v>508.23</v>
      </c>
      <c r="Z40" s="134">
        <f>'[1]Report_Daily Hrly Load Sheet '!S20</f>
        <v>0</v>
      </c>
      <c r="AA40" s="134">
        <f>'[1]convertor2 (2)'!E19</f>
        <v>82.977499999999992</v>
      </c>
      <c r="AB40" s="135">
        <f t="shared" si="4"/>
        <v>591.20749999999998</v>
      </c>
      <c r="AC40" s="135">
        <f>AO78</f>
        <v>1221.75</v>
      </c>
      <c r="AD40" s="149">
        <f>MAX(AN75:AN78)</f>
        <v>1257</v>
      </c>
      <c r="AE40" s="149">
        <f>MIN(AN75:AN78)</f>
        <v>1196</v>
      </c>
      <c r="AF40" s="150">
        <f t="shared" si="5"/>
        <v>1221.75</v>
      </c>
      <c r="AG40" s="150">
        <f t="shared" si="6"/>
        <v>1221.75</v>
      </c>
      <c r="AH40" s="150">
        <f t="shared" si="7"/>
        <v>1222.2908251925526</v>
      </c>
      <c r="AI40" s="157">
        <f>'[1]Report_Daily Hrly Load Sheet '!$S$71</f>
        <v>0</v>
      </c>
      <c r="AJ40" s="152">
        <v>28</v>
      </c>
      <c r="AK40" s="75" t="s">
        <v>103</v>
      </c>
      <c r="AL40" s="76">
        <f>IF([1]Report_Actual_RTD!C32="","",[1]Report_Actual_RTD!C32)</f>
        <v>50.14</v>
      </c>
      <c r="AM40" s="140">
        <f>IF(SUM(AL37:AL40)&gt;0,AVERAGE(AL37:AL40),"")</f>
        <v>50.082499999999996</v>
      </c>
      <c r="AN40" s="78">
        <f>[1]Report_Actual_RTD!E32</f>
        <v>1350</v>
      </c>
      <c r="AO40" s="79">
        <f>IF(SUM(AN37:AN40)&gt;0,AVERAGE(AN37:AN40),0)</f>
        <v>1319.25</v>
      </c>
      <c r="AU40" s="153">
        <f t="shared" si="8"/>
        <v>0</v>
      </c>
      <c r="AV40" s="142">
        <v>16</v>
      </c>
    </row>
    <row r="41" spans="1:48" ht="18" customHeight="1">
      <c r="A41" s="143">
        <v>17</v>
      </c>
      <c r="B41" s="144">
        <f t="shared" si="9"/>
        <v>832.86211380628561</v>
      </c>
      <c r="C41" s="144">
        <f t="shared" si="10"/>
        <v>0</v>
      </c>
      <c r="D41" s="144">
        <f t="shared" si="11"/>
        <v>71.660797163980689</v>
      </c>
      <c r="E41" s="144">
        <f>BO17</f>
        <v>0</v>
      </c>
      <c r="F41" s="144">
        <f>BO18</f>
        <v>0</v>
      </c>
      <c r="G41" s="144">
        <f t="shared" si="12"/>
        <v>904.52291097026625</v>
      </c>
      <c r="H41" s="145">
        <f t="shared" si="0"/>
        <v>266.995449005571</v>
      </c>
      <c r="I41" s="145">
        <f t="shared" si="1"/>
        <v>1171.5183599758373</v>
      </c>
      <c r="J41" s="145">
        <v>0</v>
      </c>
      <c r="K41" s="145">
        <v>0</v>
      </c>
      <c r="L41" s="146">
        <v>0</v>
      </c>
      <c r="M41" s="145">
        <f>'[1]Report_PSPR NRPC  (SLDC)'!C43</f>
        <v>0</v>
      </c>
      <c r="N41" s="146">
        <v>0</v>
      </c>
      <c r="O41" s="146">
        <v>0</v>
      </c>
      <c r="P41" s="146">
        <v>0</v>
      </c>
      <c r="Q41" s="146">
        <v>0</v>
      </c>
      <c r="R41" s="146">
        <v>0</v>
      </c>
      <c r="S41" s="145">
        <f t="shared" si="13"/>
        <v>0</v>
      </c>
      <c r="T41" s="147">
        <f t="shared" si="2"/>
        <v>0</v>
      </c>
      <c r="U41" s="148">
        <f t="shared" si="3"/>
        <v>1171.5183599758373</v>
      </c>
      <c r="V41" s="15"/>
      <c r="W41" s="156"/>
      <c r="X41" s="105">
        <v>17</v>
      </c>
      <c r="Y41" s="134">
        <f>'[1]Report_Daily Hrly Load Sheet '!T29</f>
        <v>483.76</v>
      </c>
      <c r="Z41" s="134">
        <f>'[1]Report_Daily Hrly Load Sheet '!T20</f>
        <v>0</v>
      </c>
      <c r="AA41" s="134">
        <f>'[1]convertor2 (2)'!E20</f>
        <v>71.125</v>
      </c>
      <c r="AB41" s="135">
        <f t="shared" si="4"/>
        <v>554.88499999999999</v>
      </c>
      <c r="AC41" s="135">
        <f>AO82</f>
        <v>1171</v>
      </c>
      <c r="AD41" s="149">
        <f>MAX(AN79:AN82)</f>
        <v>1202</v>
      </c>
      <c r="AE41" s="149">
        <f>MIN(AN79:AN82)</f>
        <v>1118</v>
      </c>
      <c r="AF41" s="150">
        <f t="shared" si="5"/>
        <v>1171</v>
      </c>
      <c r="AG41" s="150">
        <f t="shared" si="6"/>
        <v>1171</v>
      </c>
      <c r="AH41" s="150">
        <f t="shared" si="7"/>
        <v>1171.5183599758373</v>
      </c>
      <c r="AI41" s="157">
        <f>'[1]Report_Daily Hrly Load Sheet '!$T$71</f>
        <v>0</v>
      </c>
      <c r="AJ41" s="152">
        <v>29</v>
      </c>
      <c r="AK41" s="75" t="s">
        <v>104</v>
      </c>
      <c r="AL41" s="76">
        <f>IF([1]Report_Actual_RTD!C33="","",[1]Report_Actual_RTD!C33)</f>
        <v>50.22</v>
      </c>
      <c r="AM41" s="77"/>
      <c r="AN41" s="78">
        <f>[1]Report_Actual_RTD!E33</f>
        <v>1366.2</v>
      </c>
      <c r="AO41" s="79"/>
      <c r="AU41" s="153">
        <f t="shared" si="8"/>
        <v>0</v>
      </c>
      <c r="AV41" s="142">
        <v>17</v>
      </c>
    </row>
    <row r="42" spans="1:48" ht="18" customHeight="1">
      <c r="A42" s="143">
        <v>18</v>
      </c>
      <c r="B42" s="144">
        <f t="shared" si="9"/>
        <v>740.71976981151045</v>
      </c>
      <c r="C42" s="144">
        <f t="shared" si="10"/>
        <v>44.999999999999993</v>
      </c>
      <c r="D42" s="144">
        <f t="shared" si="11"/>
        <v>126.21116216153182</v>
      </c>
      <c r="E42" s="144">
        <f>BP17</f>
        <v>0</v>
      </c>
      <c r="F42" s="144">
        <f>BP18</f>
        <v>0</v>
      </c>
      <c r="G42" s="144">
        <f t="shared" si="12"/>
        <v>911.93093197304222</v>
      </c>
      <c r="H42" s="145">
        <f t="shared" si="0"/>
        <v>229.07392673954735</v>
      </c>
      <c r="I42" s="145">
        <f t="shared" si="1"/>
        <v>1141.0048587125896</v>
      </c>
      <c r="J42" s="145">
        <v>0</v>
      </c>
      <c r="K42" s="145">
        <v>0</v>
      </c>
      <c r="L42" s="146">
        <v>0</v>
      </c>
      <c r="M42" s="145">
        <f>'[1]Report_PSPR NRPC  (SLDC)'!C44</f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0</v>
      </c>
      <c r="S42" s="145">
        <f t="shared" si="13"/>
        <v>0</v>
      </c>
      <c r="T42" s="147">
        <f t="shared" si="2"/>
        <v>0</v>
      </c>
      <c r="U42" s="148">
        <f t="shared" si="3"/>
        <v>1141.0048587125896</v>
      </c>
      <c r="V42" s="15"/>
      <c r="W42" s="156"/>
      <c r="X42" s="105">
        <v>18</v>
      </c>
      <c r="Y42" s="134">
        <f>'[1]Report_Daily Hrly Load Sheet '!U29</f>
        <v>430.24</v>
      </c>
      <c r="Z42" s="134">
        <f>'[1]Report_Daily Hrly Load Sheet '!U20</f>
        <v>45</v>
      </c>
      <c r="AA42" s="134">
        <f>'[1]convertor2 (2)'!E21</f>
        <v>125.2675</v>
      </c>
      <c r="AB42" s="135">
        <f t="shared" si="4"/>
        <v>600.50750000000005</v>
      </c>
      <c r="AC42" s="135">
        <f>AO86</f>
        <v>1140.5</v>
      </c>
      <c r="AD42" s="149">
        <f>MAX(AN83:AN86)</f>
        <v>1162</v>
      </c>
      <c r="AE42" s="149">
        <f>MIN(AN83:AN86)</f>
        <v>1107</v>
      </c>
      <c r="AF42" s="150">
        <f t="shared" si="5"/>
        <v>1140.5</v>
      </c>
      <c r="AG42" s="150">
        <f t="shared" si="6"/>
        <v>1140.5</v>
      </c>
      <c r="AH42" s="150">
        <f t="shared" si="7"/>
        <v>1141.0048587125896</v>
      </c>
      <c r="AI42" s="157">
        <f>'[1]Report_Daily Hrly Load Sheet '!$U$71</f>
        <v>0</v>
      </c>
      <c r="AJ42" s="152">
        <v>30</v>
      </c>
      <c r="AK42" s="75" t="s">
        <v>105</v>
      </c>
      <c r="AL42" s="76">
        <f>IF([1]Report_Actual_RTD!C34="","",[1]Report_Actual_RTD!C34)</f>
        <v>50.2</v>
      </c>
      <c r="AM42" s="77"/>
      <c r="AN42" s="78">
        <f>[1]Report_Actual_RTD!E34</f>
        <v>1368.2</v>
      </c>
      <c r="AO42" s="79"/>
      <c r="AU42" s="153">
        <f t="shared" si="8"/>
        <v>45</v>
      </c>
      <c r="AV42" s="142">
        <v>18</v>
      </c>
    </row>
    <row r="43" spans="1:48" ht="18" customHeight="1">
      <c r="A43" s="143">
        <v>19</v>
      </c>
      <c r="B43" s="144">
        <f t="shared" si="9"/>
        <v>806.27994281825636</v>
      </c>
      <c r="C43" s="144">
        <f t="shared" si="10"/>
        <v>44.999999999999993</v>
      </c>
      <c r="D43" s="144">
        <f t="shared" si="11"/>
        <v>199.85679968281363</v>
      </c>
      <c r="E43" s="144">
        <f>BQ17</f>
        <v>0</v>
      </c>
      <c r="F43" s="144">
        <f>BQ18</f>
        <v>37</v>
      </c>
      <c r="G43" s="144">
        <f t="shared" si="12"/>
        <v>1088.1367425010699</v>
      </c>
      <c r="H43" s="145">
        <f t="shared" si="0"/>
        <v>15.351516297690523</v>
      </c>
      <c r="I43" s="145">
        <f t="shared" si="1"/>
        <v>1103.4882587987604</v>
      </c>
      <c r="J43" s="145">
        <v>0</v>
      </c>
      <c r="K43" s="145">
        <v>0</v>
      </c>
      <c r="L43" s="154">
        <v>0</v>
      </c>
      <c r="M43" s="145">
        <f>'[1]Report_PSPR NRPC  (SLDC)'!C45</f>
        <v>0</v>
      </c>
      <c r="N43" s="154">
        <v>0</v>
      </c>
      <c r="O43" s="146">
        <v>0</v>
      </c>
      <c r="P43" s="146">
        <v>0</v>
      </c>
      <c r="Q43" s="146">
        <v>0</v>
      </c>
      <c r="R43" s="146">
        <v>0</v>
      </c>
      <c r="S43" s="145">
        <f t="shared" si="13"/>
        <v>0</v>
      </c>
      <c r="T43" s="155">
        <f t="shared" si="2"/>
        <v>0</v>
      </c>
      <c r="U43" s="148">
        <f t="shared" si="3"/>
        <v>1103.4882587987604</v>
      </c>
      <c r="V43" s="15"/>
      <c r="W43" s="22"/>
      <c r="X43" s="105">
        <v>19</v>
      </c>
      <c r="Y43" s="134">
        <f>'[1]Report_Daily Hrly Load Sheet '!V29</f>
        <v>468.32</v>
      </c>
      <c r="Z43" s="134">
        <f>'[1]Report_Daily Hrly Load Sheet '!V20</f>
        <v>45</v>
      </c>
      <c r="AA43" s="134">
        <f>'[1]convertor2 (2)'!E22</f>
        <v>198.36250000000001</v>
      </c>
      <c r="AB43" s="135">
        <f t="shared" si="4"/>
        <v>711.68249999999989</v>
      </c>
      <c r="AC43" s="135">
        <f>AO90</f>
        <v>1103</v>
      </c>
      <c r="AD43" s="149">
        <f>MAX(AN87:AN90)</f>
        <v>1116</v>
      </c>
      <c r="AE43" s="149">
        <f>MIN(AN87:AN90)</f>
        <v>1089</v>
      </c>
      <c r="AF43" s="150">
        <f t="shared" si="5"/>
        <v>1103</v>
      </c>
      <c r="AG43" s="150">
        <f t="shared" si="6"/>
        <v>1103</v>
      </c>
      <c r="AH43" s="150">
        <f t="shared" si="7"/>
        <v>1103.4882587987604</v>
      </c>
      <c r="AI43" s="151">
        <f>'[1]Report_Daily Hrly Load Sheet '!$V$71</f>
        <v>0</v>
      </c>
      <c r="AJ43" s="152">
        <v>31</v>
      </c>
      <c r="AK43" s="75" t="s">
        <v>106</v>
      </c>
      <c r="AL43" s="76">
        <f>IF([1]Report_Actual_RTD!C35="","",[1]Report_Actual_RTD!C35)</f>
        <v>50.25</v>
      </c>
      <c r="AM43" s="77"/>
      <c r="AN43" s="78">
        <f>[1]Report_Actual_RTD!E35</f>
        <v>1398.08</v>
      </c>
      <c r="AO43" s="79"/>
      <c r="AU43" s="153">
        <f t="shared" si="8"/>
        <v>45</v>
      </c>
      <c r="AV43" s="142">
        <v>19</v>
      </c>
    </row>
    <row r="44" spans="1:48" s="171" customFormat="1" ht="18" customHeight="1">
      <c r="A44" s="143">
        <v>20</v>
      </c>
      <c r="B44" s="144">
        <f t="shared" si="9"/>
        <v>851.64524110417415</v>
      </c>
      <c r="C44" s="144">
        <f t="shared" si="10"/>
        <v>44.999999999999993</v>
      </c>
      <c r="D44" s="144">
        <f t="shared" si="11"/>
        <v>220.56160645567556</v>
      </c>
      <c r="E44" s="144">
        <f>BR17</f>
        <v>30</v>
      </c>
      <c r="F44" s="144">
        <f>BR18</f>
        <v>37</v>
      </c>
      <c r="G44" s="144">
        <f t="shared" si="12"/>
        <v>1154.2068475598496</v>
      </c>
      <c r="H44" s="145">
        <f t="shared" si="0"/>
        <v>114.10434019366676</v>
      </c>
      <c r="I44" s="145">
        <f t="shared" si="1"/>
        <v>1268.3111877535164</v>
      </c>
      <c r="J44" s="158">
        <v>0</v>
      </c>
      <c r="K44" s="145">
        <v>0</v>
      </c>
      <c r="L44" s="146">
        <v>0</v>
      </c>
      <c r="M44" s="145">
        <f>'[1]Report_PSPR NRPC  (SLDC)'!C46</f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5">
        <f t="shared" si="13"/>
        <v>0</v>
      </c>
      <c r="T44" s="147">
        <f t="shared" si="2"/>
        <v>0</v>
      </c>
      <c r="U44" s="148">
        <f t="shared" si="3"/>
        <v>1268.3111877535164</v>
      </c>
      <c r="V44" s="169"/>
      <c r="W44" s="175"/>
      <c r="X44" s="160">
        <v>20</v>
      </c>
      <c r="Y44" s="134">
        <f>'[1]Report_Daily Hrly Load Sheet '!W29</f>
        <v>494.66999999999996</v>
      </c>
      <c r="Z44" s="134">
        <f>'[1]Report_Daily Hrly Load Sheet '!W20</f>
        <v>45</v>
      </c>
      <c r="AA44" s="134">
        <f>'[1]convertor2 (2)'!E23</f>
        <v>218.91250000000002</v>
      </c>
      <c r="AB44" s="135">
        <f t="shared" si="4"/>
        <v>758.58249999999998</v>
      </c>
      <c r="AC44" s="170">
        <f>AO94</f>
        <v>1267.75</v>
      </c>
      <c r="AD44" s="149">
        <f>MAX(AN91:AN94)</f>
        <v>1335</v>
      </c>
      <c r="AE44" s="149">
        <f>MIN(AN91:AN94)</f>
        <v>1195</v>
      </c>
      <c r="AF44" s="150">
        <f t="shared" si="5"/>
        <v>1267.75</v>
      </c>
      <c r="AG44" s="150">
        <f t="shared" si="6"/>
        <v>1267.75</v>
      </c>
      <c r="AH44" s="150">
        <f t="shared" si="7"/>
        <v>1268.3111877535164</v>
      </c>
      <c r="AI44" s="157">
        <f>'[1]Report_Daily Hrly Load Sheet '!$W$71</f>
        <v>0</v>
      </c>
      <c r="AJ44" s="152">
        <v>32</v>
      </c>
      <c r="AK44" s="75" t="s">
        <v>107</v>
      </c>
      <c r="AL44" s="76">
        <f>IF([1]Report_Actual_RTD!C36="","",[1]Report_Actual_RTD!C36)</f>
        <v>50.24</v>
      </c>
      <c r="AM44" s="140">
        <f>IF(SUM(AL41:AL44)&gt;0,AVERAGE(AL41:AL44),"")</f>
        <v>50.227500000000006</v>
      </c>
      <c r="AN44" s="78">
        <f>[1]Report_Actual_RTD!E36</f>
        <v>1393.16</v>
      </c>
      <c r="AO44" s="79">
        <f>IF(SUM(AN41:AN44)&gt;0,AVERAGE(AN41:AN44),0)</f>
        <v>1381.4099999999999</v>
      </c>
      <c r="AU44" s="162">
        <f t="shared" si="8"/>
        <v>45</v>
      </c>
      <c r="AV44" s="163">
        <v>20</v>
      </c>
    </row>
    <row r="45" spans="1:48" ht="18" customHeight="1">
      <c r="A45" s="143">
        <v>21</v>
      </c>
      <c r="B45" s="144">
        <f t="shared" si="9"/>
        <v>846.99680446766638</v>
      </c>
      <c r="C45" s="144">
        <f t="shared" si="10"/>
        <v>44.999999999999993</v>
      </c>
      <c r="D45" s="144">
        <f t="shared" si="11"/>
        <v>129.33199617510553</v>
      </c>
      <c r="E45" s="144">
        <f>BS17</f>
        <v>30</v>
      </c>
      <c r="F45" s="144">
        <f>BS18</f>
        <v>37</v>
      </c>
      <c r="G45" s="144">
        <f t="shared" si="12"/>
        <v>1058.328800642772</v>
      </c>
      <c r="H45" s="145">
        <f t="shared" si="0"/>
        <v>210.48260844292872</v>
      </c>
      <c r="I45" s="145">
        <f t="shared" si="1"/>
        <v>1268.8114090857007</v>
      </c>
      <c r="J45" s="145">
        <v>0</v>
      </c>
      <c r="K45" s="145">
        <v>0</v>
      </c>
      <c r="L45" s="146">
        <v>0</v>
      </c>
      <c r="M45" s="145">
        <f>'[1]Report_PSPR NRPC  (SLDC)'!C47</f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5">
        <f t="shared" si="13"/>
        <v>0</v>
      </c>
      <c r="T45" s="147">
        <f t="shared" si="2"/>
        <v>0</v>
      </c>
      <c r="U45" s="148">
        <f t="shared" si="3"/>
        <v>1268.8114090857007</v>
      </c>
      <c r="V45" s="15"/>
      <c r="W45" s="156"/>
      <c r="X45" s="105">
        <v>21</v>
      </c>
      <c r="Y45" s="134">
        <f>'[1]Report_Daily Hrly Load Sheet '!X29</f>
        <v>491.96999999999997</v>
      </c>
      <c r="Z45" s="134">
        <f>'[1]Report_Daily Hrly Load Sheet '!X20</f>
        <v>45</v>
      </c>
      <c r="AA45" s="134">
        <f>'[1]convertor2 (2)'!E24</f>
        <v>128.36500000000001</v>
      </c>
      <c r="AB45" s="135">
        <f t="shared" si="4"/>
        <v>665.33500000000004</v>
      </c>
      <c r="AC45" s="135">
        <f>AO98</f>
        <v>1268.25</v>
      </c>
      <c r="AD45" s="149">
        <f>MAX(AN95:AN98)</f>
        <v>1302</v>
      </c>
      <c r="AE45" s="149">
        <f>MIN(AN95:AN98)</f>
        <v>1249</v>
      </c>
      <c r="AF45" s="150">
        <f t="shared" si="5"/>
        <v>1268.25</v>
      </c>
      <c r="AG45" s="150">
        <f t="shared" si="6"/>
        <v>1268.25</v>
      </c>
      <c r="AH45" s="150">
        <f t="shared" si="7"/>
        <v>1268.8114090857007</v>
      </c>
      <c r="AI45" s="157">
        <f>'[1]Report_Daily Hrly Load Sheet '!$X$71</f>
        <v>0</v>
      </c>
      <c r="AJ45" s="152">
        <v>33</v>
      </c>
      <c r="AK45" s="75" t="s">
        <v>108</v>
      </c>
      <c r="AL45" s="76">
        <f>IF([1]Report_Actual_RTD!C37="","",[1]Report_Actual_RTD!C37)</f>
        <v>50.27</v>
      </c>
      <c r="AM45" s="77"/>
      <c r="AN45" s="78">
        <f>[1]Report_Actual_RTD!E37</f>
        <v>1393.47</v>
      </c>
      <c r="AO45" s="79"/>
      <c r="AU45" s="153">
        <f t="shared" si="8"/>
        <v>45</v>
      </c>
      <c r="AV45" s="142">
        <v>21</v>
      </c>
    </row>
    <row r="46" spans="1:48" ht="18" customHeight="1">
      <c r="A46" s="143">
        <v>22</v>
      </c>
      <c r="B46" s="144">
        <f t="shared" si="9"/>
        <v>822.34287386218853</v>
      </c>
      <c r="C46" s="144">
        <f t="shared" si="10"/>
        <v>44.699999999999996</v>
      </c>
      <c r="D46" s="144">
        <f t="shared" si="11"/>
        <v>41.953681460923107</v>
      </c>
      <c r="E46" s="144">
        <f>BT17</f>
        <v>30</v>
      </c>
      <c r="F46" s="144">
        <f>BT18</f>
        <v>37</v>
      </c>
      <c r="G46" s="144">
        <f t="shared" si="12"/>
        <v>945.99655532311169</v>
      </c>
      <c r="H46" s="145">
        <f t="shared" si="0"/>
        <v>225.52180465272556</v>
      </c>
      <c r="I46" s="145">
        <f t="shared" si="1"/>
        <v>1171.5183599758373</v>
      </c>
      <c r="J46" s="145">
        <v>0</v>
      </c>
      <c r="K46" s="145">
        <v>0</v>
      </c>
      <c r="L46" s="146">
        <v>0</v>
      </c>
      <c r="M46" s="145">
        <f>'[1]Report_PSPR NRPC  (SLDC)'!C48</f>
        <v>0</v>
      </c>
      <c r="N46" s="146">
        <v>0</v>
      </c>
      <c r="O46" s="146">
        <v>0</v>
      </c>
      <c r="P46" s="146">
        <v>0</v>
      </c>
      <c r="Q46" s="146">
        <v>0</v>
      </c>
      <c r="R46" s="146">
        <v>0</v>
      </c>
      <c r="S46" s="145">
        <f t="shared" si="13"/>
        <v>0</v>
      </c>
      <c r="T46" s="147">
        <f t="shared" si="2"/>
        <v>0</v>
      </c>
      <c r="U46" s="148">
        <f t="shared" si="3"/>
        <v>1171.5183599758373</v>
      </c>
      <c r="V46" s="15"/>
      <c r="W46" s="156"/>
      <c r="X46" s="105">
        <v>22</v>
      </c>
      <c r="Y46" s="134">
        <f>'[1]Report_Daily Hrly Load Sheet '!Y29</f>
        <v>477.65000000000003</v>
      </c>
      <c r="Z46" s="134">
        <f>'[1]Report_Daily Hrly Load Sheet '!Y20</f>
        <v>44.7</v>
      </c>
      <c r="AA46" s="134">
        <f>'[1]convertor2 (2)'!E25</f>
        <v>41.64</v>
      </c>
      <c r="AB46" s="135">
        <f t="shared" si="4"/>
        <v>563.99</v>
      </c>
      <c r="AC46" s="135">
        <f>AO102</f>
        <v>1171</v>
      </c>
      <c r="AD46" s="149">
        <f>MAX(AN99:AN102)</f>
        <v>1183</v>
      </c>
      <c r="AE46" s="149">
        <f>MIN(AN99:AN102)</f>
        <v>1157</v>
      </c>
      <c r="AF46" s="150">
        <f t="shared" si="5"/>
        <v>1171</v>
      </c>
      <c r="AG46" s="150">
        <f t="shared" si="6"/>
        <v>1171</v>
      </c>
      <c r="AH46" s="150">
        <f t="shared" si="7"/>
        <v>1171.5183599758373</v>
      </c>
      <c r="AI46" s="157">
        <f>'[1]Report_Daily Hrly Load Sheet '!$Y$71</f>
        <v>0</v>
      </c>
      <c r="AJ46" s="152">
        <v>34</v>
      </c>
      <c r="AK46" s="75" t="s">
        <v>109</v>
      </c>
      <c r="AL46" s="76">
        <f>IF([1]Report_Actual_RTD!C38="","",[1]Report_Actual_RTD!C38)</f>
        <v>50.16</v>
      </c>
      <c r="AM46" s="77"/>
      <c r="AN46" s="78">
        <f>[1]Report_Actual_RTD!E38</f>
        <v>1376.79</v>
      </c>
      <c r="AO46" s="79"/>
      <c r="AU46" s="153">
        <f t="shared" si="8"/>
        <v>44.7</v>
      </c>
      <c r="AV46" s="142">
        <v>22</v>
      </c>
    </row>
    <row r="47" spans="1:48" ht="18" customHeight="1">
      <c r="A47" s="143">
        <v>23</v>
      </c>
      <c r="B47" s="144">
        <f t="shared" si="9"/>
        <v>945.38182670095159</v>
      </c>
      <c r="C47" s="144">
        <f t="shared" si="10"/>
        <v>44.699999999999996</v>
      </c>
      <c r="D47" s="144">
        <f t="shared" si="11"/>
        <v>59.227837768500592</v>
      </c>
      <c r="E47" s="144">
        <f>BU17</f>
        <v>30</v>
      </c>
      <c r="F47" s="144">
        <f>BU18</f>
        <v>33.35</v>
      </c>
      <c r="G47" s="144">
        <f t="shared" si="12"/>
        <v>1082.6596644694521</v>
      </c>
      <c r="H47" s="145">
        <f t="shared" si="0"/>
        <v>63.847628897165805</v>
      </c>
      <c r="I47" s="145">
        <f t="shared" si="1"/>
        <v>1146.5072933666179</v>
      </c>
      <c r="J47" s="145">
        <v>0</v>
      </c>
      <c r="K47" s="145">
        <v>0</v>
      </c>
      <c r="L47" s="146">
        <v>0</v>
      </c>
      <c r="M47" s="145">
        <f>'[1]Report_PSPR NRPC  (SLDC)'!C49</f>
        <v>0</v>
      </c>
      <c r="N47" s="146">
        <v>0</v>
      </c>
      <c r="O47" s="146">
        <v>0</v>
      </c>
      <c r="P47" s="146">
        <v>0</v>
      </c>
      <c r="Q47" s="146">
        <v>0</v>
      </c>
      <c r="R47" s="146">
        <v>0</v>
      </c>
      <c r="S47" s="145">
        <f t="shared" si="13"/>
        <v>0</v>
      </c>
      <c r="T47" s="147">
        <f t="shared" si="2"/>
        <v>0</v>
      </c>
      <c r="U47" s="148">
        <f t="shared" si="3"/>
        <v>1146.5072933666179</v>
      </c>
      <c r="V47" s="15"/>
      <c r="W47" s="22"/>
      <c r="X47" s="105">
        <v>23</v>
      </c>
      <c r="Y47" s="134">
        <f>'[1]Report_Daily Hrly Load Sheet '!Z29</f>
        <v>549.11599999999999</v>
      </c>
      <c r="Z47" s="134">
        <f>'[1]Report_Daily Hrly Load Sheet '!Z20</f>
        <v>44.7</v>
      </c>
      <c r="AA47" s="134">
        <f>'[1]convertor2 (2)'!E26</f>
        <v>58.784999999999997</v>
      </c>
      <c r="AB47" s="135">
        <f t="shared" si="4"/>
        <v>652.601</v>
      </c>
      <c r="AC47" s="135">
        <f>AO106</f>
        <v>1146</v>
      </c>
      <c r="AD47" s="149">
        <f>MAX(AN103:AN106)</f>
        <v>1162</v>
      </c>
      <c r="AE47" s="149">
        <f>MIN(AN103:AN106)</f>
        <v>1140</v>
      </c>
      <c r="AF47" s="150">
        <f t="shared" si="5"/>
        <v>1146</v>
      </c>
      <c r="AG47" s="150">
        <f t="shared" si="6"/>
        <v>1146</v>
      </c>
      <c r="AH47" s="150">
        <f t="shared" si="7"/>
        <v>1146.5072933666179</v>
      </c>
      <c r="AI47" s="157">
        <f>'[1]Report_Daily Hrly Load Sheet '!$Z$71</f>
        <v>0</v>
      </c>
      <c r="AJ47" s="152">
        <v>35</v>
      </c>
      <c r="AK47" s="75" t="s">
        <v>110</v>
      </c>
      <c r="AL47" s="76">
        <f>IF([1]Report_Actual_RTD!C39="","",[1]Report_Actual_RTD!C39)</f>
        <v>50.1</v>
      </c>
      <c r="AM47" s="77"/>
      <c r="AN47" s="78">
        <f>[1]Report_Actual_RTD!E39</f>
        <v>1391.49</v>
      </c>
      <c r="AO47" s="79"/>
      <c r="AU47" s="153">
        <f t="shared" si="8"/>
        <v>44.7</v>
      </c>
      <c r="AV47" s="142">
        <v>23</v>
      </c>
    </row>
    <row r="48" spans="1:48" ht="18" customHeight="1">
      <c r="A48" s="143">
        <v>24</v>
      </c>
      <c r="B48" s="144">
        <f t="shared" si="9"/>
        <v>930.15044932199464</v>
      </c>
      <c r="C48" s="144">
        <f t="shared" si="10"/>
        <v>44.599999999999994</v>
      </c>
      <c r="D48" s="144">
        <f>IF(AA48=0,0,AA48/$AA$50*$AA$12)</f>
        <v>110.87902605126291</v>
      </c>
      <c r="E48" s="144">
        <f>BV17</f>
        <v>30</v>
      </c>
      <c r="F48" s="144">
        <f>BV18</f>
        <v>37</v>
      </c>
      <c r="G48" s="144">
        <f t="shared" si="12"/>
        <v>1122.6294753732575</v>
      </c>
      <c r="H48" s="145">
        <f t="shared" si="0"/>
        <v>-119.62947537325749</v>
      </c>
      <c r="I48" s="145">
        <f t="shared" si="1"/>
        <v>1003</v>
      </c>
      <c r="J48" s="145">
        <v>0</v>
      </c>
      <c r="K48" s="145">
        <v>0</v>
      </c>
      <c r="L48" s="146">
        <v>0</v>
      </c>
      <c r="M48" s="145">
        <f>'[1]Report_PSPR NRPC  (SLDC)'!C50</f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5">
        <f t="shared" si="13"/>
        <v>0</v>
      </c>
      <c r="T48" s="147">
        <f t="shared" si="2"/>
        <v>0</v>
      </c>
      <c r="U48" s="148">
        <f t="shared" si="3"/>
        <v>1003</v>
      </c>
      <c r="V48" s="15"/>
      <c r="W48" s="156"/>
      <c r="X48" s="105">
        <v>24</v>
      </c>
      <c r="Y48" s="134">
        <f>'[1]Report_Daily Hrly Load Sheet '!AA29</f>
        <v>540.26900000000001</v>
      </c>
      <c r="Z48" s="134">
        <f>'[1]Report_Daily Hrly Load Sheet '!AA20</f>
        <v>44.6</v>
      </c>
      <c r="AA48" s="134">
        <f>'[1]convertor2 (2)'!E27</f>
        <v>110.05</v>
      </c>
      <c r="AB48" s="135">
        <f t="shared" si="4"/>
        <v>694.91899999999998</v>
      </c>
      <c r="AC48" s="135">
        <f>AO110</f>
        <v>1033.5</v>
      </c>
      <c r="AD48" s="149">
        <f>MAX(AN107:AN110)</f>
        <v>1070</v>
      </c>
      <c r="AE48" s="149">
        <f>MIN(AN108:AN111)</f>
        <v>1003</v>
      </c>
      <c r="AF48" s="150">
        <f t="shared" si="5"/>
        <v>1003</v>
      </c>
      <c r="AG48" s="150">
        <f t="shared" si="6"/>
        <v>1003</v>
      </c>
      <c r="AH48" s="150">
        <f t="shared" si="7"/>
        <v>1003</v>
      </c>
      <c r="AI48" s="157">
        <f>'[1]Report_Daily Hrly Load Sheet '!$AA$71</f>
        <v>0</v>
      </c>
      <c r="AJ48" s="152">
        <v>36</v>
      </c>
      <c r="AK48" s="75" t="s">
        <v>111</v>
      </c>
      <c r="AL48" s="76">
        <f>IF([1]Report_Actual_RTD!C40="","",[1]Report_Actual_RTD!C40)</f>
        <v>50.09</v>
      </c>
      <c r="AM48" s="140">
        <f>IF(SUM(AL45:AL48)&gt;0,AVERAGE(AL45:AL48),"")</f>
        <v>50.155000000000001</v>
      </c>
      <c r="AN48" s="78">
        <f>[1]Report_Actual_RTD!E40</f>
        <v>1387.47</v>
      </c>
      <c r="AO48" s="79">
        <f>IF(SUM(AN45:AN48)&gt;0,AVERAGE(AN45:AN48),0)</f>
        <v>1387.3050000000001</v>
      </c>
      <c r="AU48" s="153">
        <f t="shared" si="8"/>
        <v>44.6</v>
      </c>
      <c r="AV48" s="142">
        <v>24</v>
      </c>
    </row>
    <row r="49" spans="1:41" ht="15.75">
      <c r="A49" s="176"/>
      <c r="B49" s="177"/>
      <c r="C49" s="177"/>
      <c r="D49" s="144"/>
      <c r="E49" s="178"/>
      <c r="F49" s="178"/>
      <c r="G49" s="177"/>
      <c r="H49" s="179"/>
      <c r="I49" s="180"/>
      <c r="J49" s="180"/>
      <c r="K49" s="181"/>
      <c r="L49" s="182"/>
      <c r="M49" s="182"/>
      <c r="N49" s="182"/>
      <c r="O49" s="182"/>
      <c r="P49" s="182"/>
      <c r="Q49" s="182"/>
      <c r="R49" s="182"/>
      <c r="S49" s="183"/>
      <c r="T49" s="183"/>
      <c r="U49" s="184"/>
      <c r="V49" s="15"/>
      <c r="W49" s="15"/>
      <c r="X49" s="105"/>
      <c r="Y49" s="185"/>
      <c r="Z49" s="185"/>
      <c r="AA49" s="165"/>
      <c r="AB49" s="135"/>
      <c r="AC49" s="186"/>
      <c r="AD49" s="187"/>
      <c r="AE49" s="187"/>
      <c r="AF49" s="188"/>
      <c r="AG49" s="188"/>
      <c r="AH49" s="150"/>
      <c r="AI49" s="189"/>
      <c r="AJ49" s="86">
        <v>37</v>
      </c>
      <c r="AK49" s="78" t="s">
        <v>112</v>
      </c>
      <c r="AL49" s="76">
        <f>IF([1]Report_Actual_RTD!C41="","",[1]Report_Actual_RTD!C41)</f>
        <v>50.03</v>
      </c>
      <c r="AM49" s="87"/>
      <c r="AN49" s="78">
        <f>[1]Report_Actual_RTD!E41</f>
        <v>1403.44</v>
      </c>
      <c r="AO49" s="79"/>
    </row>
    <row r="50" spans="1:41" ht="48" thickBot="1">
      <c r="A50" s="190" t="s">
        <v>113</v>
      </c>
      <c r="B50" s="191">
        <f t="shared" ref="B50:U50" si="14">SUM(B25:B48)</f>
        <v>16962.997500000005</v>
      </c>
      <c r="C50" s="191">
        <f t="shared" si="14"/>
        <v>652.00000000000011</v>
      </c>
      <c r="D50" s="191">
        <f t="shared" si="14"/>
        <v>3132</v>
      </c>
      <c r="E50" s="191">
        <f t="shared" si="14"/>
        <v>755</v>
      </c>
      <c r="F50" s="191">
        <f t="shared" si="14"/>
        <v>366.35</v>
      </c>
      <c r="G50" s="191">
        <f t="shared" si="14"/>
        <v>21113.347500000003</v>
      </c>
      <c r="H50" s="191">
        <f t="shared" si="14"/>
        <v>8746.4514505847474</v>
      </c>
      <c r="I50" s="191">
        <f t="shared" si="14"/>
        <v>29859.798950584751</v>
      </c>
      <c r="J50" s="192">
        <f t="shared" si="14"/>
        <v>0</v>
      </c>
      <c r="K50" s="192">
        <f t="shared" si="14"/>
        <v>0</v>
      </c>
      <c r="L50" s="192">
        <f t="shared" si="14"/>
        <v>0</v>
      </c>
      <c r="M50" s="192">
        <f t="shared" si="14"/>
        <v>48.4</v>
      </c>
      <c r="N50" s="192">
        <f t="shared" si="14"/>
        <v>0</v>
      </c>
      <c r="O50" s="192">
        <f t="shared" si="14"/>
        <v>0</v>
      </c>
      <c r="P50" s="192">
        <f t="shared" si="14"/>
        <v>0</v>
      </c>
      <c r="Q50" s="192">
        <f t="shared" si="14"/>
        <v>0</v>
      </c>
      <c r="R50" s="192">
        <f t="shared" si="14"/>
        <v>0</v>
      </c>
      <c r="S50" s="192">
        <f t="shared" si="14"/>
        <v>48.4</v>
      </c>
      <c r="T50" s="192">
        <f>SUM(T25:T48)*1000</f>
        <v>48.4</v>
      </c>
      <c r="U50" s="193">
        <f t="shared" si="14"/>
        <v>29908.198950584752</v>
      </c>
      <c r="V50" s="15"/>
      <c r="W50" s="15"/>
      <c r="X50" s="194" t="s">
        <v>50</v>
      </c>
      <c r="Y50" s="195">
        <f>SUM(Y25:Y49)</f>
        <v>9852.7949999999983</v>
      </c>
      <c r="Z50" s="195">
        <f>SUM(Z25:Z49)</f>
        <v>652.00000000000011</v>
      </c>
      <c r="AA50" s="195">
        <f>SUM(AA25:AA49)</f>
        <v>3108.5825</v>
      </c>
      <c r="AB50" s="196">
        <f>SUM(AB25:AB49)</f>
        <v>13613.377500000001</v>
      </c>
      <c r="AC50" s="196">
        <f>SUM(AC25:AC49)</f>
        <v>29860.882500000003</v>
      </c>
      <c r="AD50" s="157"/>
      <c r="AE50" s="157"/>
      <c r="AF50" s="197">
        <f>SUM(AF25:AF49)</f>
        <v>29847.670000000002</v>
      </c>
      <c r="AG50" s="197">
        <f>SUM(AG25:AG49)</f>
        <v>29847.670000000002</v>
      </c>
      <c r="AH50" s="197">
        <f>SUM(AH25:AH49)</f>
        <v>29859.798950584751</v>
      </c>
      <c r="AI50" s="198">
        <f>SUM(AI25:AI49)</f>
        <v>48.4</v>
      </c>
      <c r="AJ50" s="86">
        <v>38</v>
      </c>
      <c r="AK50" s="78" t="s">
        <v>114</v>
      </c>
      <c r="AL50" s="76">
        <f>IF([1]Report_Actual_RTD!C42="","",[1]Report_Actual_RTD!C42)</f>
        <v>50.06</v>
      </c>
      <c r="AM50" s="87"/>
      <c r="AN50" s="78">
        <f>[1]Report_Actual_RTD!E42</f>
        <v>1407.06</v>
      </c>
      <c r="AO50" s="79"/>
    </row>
    <row r="51" spans="1:41" ht="11.25" customHeight="1">
      <c r="A51" s="199"/>
      <c r="B51" s="200"/>
      <c r="C51" s="200"/>
      <c r="D51" s="200"/>
      <c r="E51" s="200"/>
      <c r="F51" s="200"/>
      <c r="G51" s="200"/>
      <c r="H51" s="201"/>
      <c r="I51" s="202"/>
      <c r="K51" s="202"/>
      <c r="L51" s="15"/>
      <c r="M51" s="15"/>
      <c r="N51" s="15"/>
      <c r="O51" s="15"/>
      <c r="P51" s="15"/>
      <c r="Q51" s="15"/>
      <c r="R51" s="15"/>
      <c r="S51" s="15"/>
      <c r="T51" s="15"/>
      <c r="U51" s="203"/>
      <c r="V51" s="15"/>
      <c r="W51" s="15"/>
      <c r="X51" s="204"/>
      <c r="Y51" s="205"/>
      <c r="Z51" s="205"/>
      <c r="AA51" s="206"/>
      <c r="AB51" s="207"/>
      <c r="AC51" s="208"/>
      <c r="AD51" s="209"/>
      <c r="AE51" s="209"/>
      <c r="AF51" s="210"/>
      <c r="AG51" s="210"/>
      <c r="AH51" s="210"/>
      <c r="AI51" s="211"/>
      <c r="AJ51" s="86">
        <v>39</v>
      </c>
      <c r="AK51" s="78" t="s">
        <v>115</v>
      </c>
      <c r="AL51" s="76">
        <f>IF([1]Report_Actual_RTD!C43="","",[1]Report_Actual_RTD!C43)</f>
        <v>50.03</v>
      </c>
      <c r="AM51" s="87"/>
      <c r="AN51" s="78">
        <f>[1]Report_Actual_RTD!E43</f>
        <v>1420.97</v>
      </c>
      <c r="AO51" s="79"/>
    </row>
    <row r="52" spans="1:41" ht="11.25" customHeight="1">
      <c r="A52" s="199"/>
      <c r="B52" s="200"/>
      <c r="C52" s="200"/>
      <c r="D52" s="200"/>
      <c r="E52" s="200"/>
      <c r="F52" s="200"/>
      <c r="G52" s="200"/>
      <c r="H52" s="201"/>
      <c r="I52" s="202"/>
      <c r="K52" s="202"/>
      <c r="L52" s="15"/>
      <c r="M52" s="15"/>
      <c r="N52" s="15"/>
      <c r="O52" s="15"/>
      <c r="P52" s="15"/>
      <c r="Q52" s="15"/>
      <c r="R52" s="15"/>
      <c r="S52" s="15"/>
      <c r="T52" s="15"/>
      <c r="U52" s="203"/>
      <c r="V52" s="15"/>
      <c r="W52" s="15"/>
      <c r="X52" s="212"/>
      <c r="Y52" s="213"/>
      <c r="Z52" s="213"/>
      <c r="AA52" s="214"/>
      <c r="AB52" s="215"/>
      <c r="AC52" s="208"/>
      <c r="AD52" s="209"/>
      <c r="AE52" s="209"/>
      <c r="AF52" s="210"/>
      <c r="AG52" s="210"/>
      <c r="AH52" s="210"/>
      <c r="AI52" s="216"/>
      <c r="AJ52" s="86">
        <v>40</v>
      </c>
      <c r="AK52" s="78" t="s">
        <v>116</v>
      </c>
      <c r="AL52" s="76">
        <f>IF([1]Report_Actual_RTD!C44="","",[1]Report_Actual_RTD!C44)</f>
        <v>50.05</v>
      </c>
      <c r="AM52" s="168">
        <f>IF(SUM(AL49:AL52)&gt;0,AVERAGE(AL49:AL52),"")</f>
        <v>50.042500000000004</v>
      </c>
      <c r="AN52" s="78">
        <f>[1]Report_Actual_RTD!E44</f>
        <v>1422.07</v>
      </c>
      <c r="AO52" s="79">
        <f>IF(SUM(AN49:AN52)&gt;0,AVERAGE(AN49:AN52),0)</f>
        <v>1413.385</v>
      </c>
    </row>
    <row r="53" spans="1:41" ht="18" customHeight="1">
      <c r="A53" s="25"/>
      <c r="B53" s="22"/>
      <c r="C53" s="22"/>
      <c r="D53" s="217" t="s">
        <v>117</v>
      </c>
      <c r="E53" s="218"/>
      <c r="F53" s="218"/>
      <c r="G53" s="219"/>
      <c r="H53" s="220"/>
      <c r="I53" s="220"/>
      <c r="J53" s="221"/>
      <c r="K53" s="221"/>
      <c r="L53" s="222">
        <f>[1]Report_Actual_RTD!C101</f>
        <v>50.021145833333357</v>
      </c>
      <c r="M53" s="222"/>
      <c r="N53" s="223" t="s">
        <v>118</v>
      </c>
      <c r="O53" s="224"/>
      <c r="P53" s="224"/>
      <c r="Q53" s="224"/>
      <c r="R53" s="224"/>
      <c r="S53" s="156"/>
      <c r="T53" s="156"/>
      <c r="U53" s="19"/>
      <c r="V53" s="15"/>
      <c r="W53" s="15"/>
      <c r="X53" s="225" t="s">
        <v>119</v>
      </c>
      <c r="Y53" s="213"/>
      <c r="Z53" s="213"/>
      <c r="AA53" s="214"/>
      <c r="AB53" s="215"/>
      <c r="AC53" s="226"/>
      <c r="AD53" s="227"/>
      <c r="AE53" s="227"/>
      <c r="AF53" s="210"/>
      <c r="AG53" s="210"/>
      <c r="AH53" s="210"/>
      <c r="AI53" s="216"/>
      <c r="AJ53" s="86">
        <v>41</v>
      </c>
      <c r="AK53" s="78" t="s">
        <v>120</v>
      </c>
      <c r="AL53" s="76">
        <f>IF([1]Report_Actual_RTD!C45="","",[1]Report_Actual_RTD!C45)</f>
        <v>50.02</v>
      </c>
      <c r="AM53" s="87"/>
      <c r="AN53" s="78">
        <f>[1]Report_Actual_RTD!E45</f>
        <v>1412.06</v>
      </c>
      <c r="AO53" s="79"/>
    </row>
    <row r="54" spans="1:41" ht="15.75">
      <c r="A54" s="228"/>
      <c r="B54" s="229"/>
      <c r="C54" s="229"/>
      <c r="D54" s="217" t="s">
        <v>121</v>
      </c>
      <c r="E54" s="218"/>
      <c r="F54" s="218"/>
      <c r="G54" s="219"/>
      <c r="H54" s="220"/>
      <c r="I54" s="220"/>
      <c r="J54" s="221"/>
      <c r="K54" s="221"/>
      <c r="L54" s="222">
        <f>LARGE(I25:I48,1)</f>
        <v>1444.79</v>
      </c>
      <c r="M54" s="222"/>
      <c r="N54" s="223" t="s">
        <v>122</v>
      </c>
      <c r="O54" s="224"/>
      <c r="P54" s="224"/>
      <c r="Q54" s="224"/>
      <c r="R54" s="224"/>
      <c r="S54" s="202"/>
      <c r="T54" s="156"/>
      <c r="U54" s="230"/>
      <c r="V54" s="15"/>
      <c r="W54" s="15"/>
      <c r="X54" s="212"/>
      <c r="Y54" s="213"/>
      <c r="Z54" s="213"/>
      <c r="AA54" s="214"/>
      <c r="AB54" s="215"/>
      <c r="AC54" s="208"/>
      <c r="AD54" s="209"/>
      <c r="AE54" s="209"/>
      <c r="AF54" s="210"/>
      <c r="AG54" s="210"/>
      <c r="AH54" s="210"/>
      <c r="AI54" s="216"/>
      <c r="AJ54" s="86">
        <v>42</v>
      </c>
      <c r="AK54" s="78" t="s">
        <v>123</v>
      </c>
      <c r="AL54" s="76">
        <f>IF([1]Report_Actual_RTD!C46="","",[1]Report_Actual_RTD!C46)</f>
        <v>50.01</v>
      </c>
      <c r="AM54" s="87"/>
      <c r="AN54" s="78">
        <f>[1]Report_Actual_RTD!E46</f>
        <v>1422.91</v>
      </c>
      <c r="AO54" s="79"/>
    </row>
    <row r="55" spans="1:41" ht="18" customHeight="1">
      <c r="A55" s="80"/>
      <c r="B55" s="9"/>
      <c r="C55" s="9"/>
      <c r="D55" s="217" t="s">
        <v>124</v>
      </c>
      <c r="E55" s="218"/>
      <c r="F55" s="218"/>
      <c r="G55" s="219"/>
      <c r="H55" s="220"/>
      <c r="I55" s="220"/>
      <c r="J55" s="221"/>
      <c r="K55" s="221"/>
      <c r="L55" s="222">
        <f>LARGE(U25:U48,1)</f>
        <v>1453.79</v>
      </c>
      <c r="M55" s="222"/>
      <c r="N55" s="223" t="s">
        <v>122</v>
      </c>
      <c r="O55" s="224"/>
      <c r="P55" s="224"/>
      <c r="Q55" s="224"/>
      <c r="R55" s="224"/>
      <c r="S55" s="202"/>
      <c r="T55" s="9"/>
      <c r="U55" s="81"/>
      <c r="V55" s="15"/>
      <c r="W55" s="15"/>
      <c r="X55" s="231" t="s">
        <v>125</v>
      </c>
      <c r="Y55" s="135">
        <f>AL112</f>
        <v>1444.79</v>
      </c>
      <c r="Z55" s="232"/>
      <c r="AA55" s="233"/>
      <c r="AB55" s="234"/>
      <c r="AC55" s="208"/>
      <c r="AD55" s="209"/>
      <c r="AE55" s="209"/>
      <c r="AF55" s="210"/>
      <c r="AG55" s="210"/>
      <c r="AH55" s="210"/>
      <c r="AI55" s="216"/>
      <c r="AJ55" s="86">
        <v>43</v>
      </c>
      <c r="AK55" s="78" t="s">
        <v>126</v>
      </c>
      <c r="AL55" s="76">
        <f>IF([1]Report_Actual_RTD!C47="","",[1]Report_Actual_RTD!C47)</f>
        <v>49.95</v>
      </c>
      <c r="AM55" s="87"/>
      <c r="AN55" s="78">
        <f>[1]Report_Actual_RTD!E47</f>
        <v>1430.25</v>
      </c>
      <c r="AO55" s="79"/>
    </row>
    <row r="56" spans="1:41" ht="18" customHeight="1" thickBot="1">
      <c r="A56" s="80"/>
      <c r="B56" s="9"/>
      <c r="C56" s="9"/>
      <c r="D56" s="217" t="s">
        <v>127</v>
      </c>
      <c r="E56" s="218"/>
      <c r="F56" s="218"/>
      <c r="G56" s="219"/>
      <c r="H56" s="220"/>
      <c r="I56" s="220"/>
      <c r="J56" s="221"/>
      <c r="K56" s="221"/>
      <c r="L56" s="222">
        <f>SMALL(U25:U48,1)</f>
        <v>1003</v>
      </c>
      <c r="M56" s="222"/>
      <c r="N56" s="223" t="s">
        <v>122</v>
      </c>
      <c r="O56" s="223"/>
      <c r="P56" s="223"/>
      <c r="Q56" s="223"/>
      <c r="R56" s="223"/>
      <c r="S56" s="235" t="s">
        <v>128</v>
      </c>
      <c r="T56" s="118" t="s">
        <v>129</v>
      </c>
      <c r="U56" s="81"/>
      <c r="V56" s="15"/>
      <c r="W56" s="15"/>
      <c r="X56" s="236" t="s">
        <v>130</v>
      </c>
      <c r="Y56" s="237">
        <f>AL113</f>
        <v>1003</v>
      </c>
      <c r="Z56" s="238"/>
      <c r="AA56" s="239"/>
      <c r="AB56" s="240"/>
      <c r="AC56" s="241"/>
      <c r="AD56" s="242"/>
      <c r="AE56" s="242"/>
      <c r="AF56" s="243"/>
      <c r="AG56" s="243"/>
      <c r="AH56" s="243"/>
      <c r="AI56" s="244"/>
      <c r="AJ56" s="102">
        <v>44</v>
      </c>
      <c r="AK56" s="75" t="s">
        <v>131</v>
      </c>
      <c r="AL56" s="76">
        <f>IF([1]Report_Actual_RTD!C48="","",[1]Report_Actual_RTD!C48)</f>
        <v>49.92</v>
      </c>
      <c r="AM56" s="140">
        <f>IF(SUM(AL53:AL56)&gt;0,AVERAGE(AL53:AL56),"")</f>
        <v>49.975000000000009</v>
      </c>
      <c r="AN56" s="78">
        <f>[1]Report_Actual_RTD!E48</f>
        <v>1444.79</v>
      </c>
      <c r="AO56" s="79">
        <f>IF(SUM(AN53:AN56)&gt;0,AVERAGE(AN53:AN56),0)</f>
        <v>1427.5025000000001</v>
      </c>
    </row>
    <row r="57" spans="1:41" ht="18" customHeight="1">
      <c r="A57" s="80"/>
      <c r="B57" s="9"/>
      <c r="C57" s="9"/>
      <c r="D57" s="217" t="s">
        <v>132</v>
      </c>
      <c r="E57" s="218"/>
      <c r="F57" s="218"/>
      <c r="G57" s="219"/>
      <c r="H57" s="220"/>
      <c r="I57" s="220"/>
      <c r="J57" s="221"/>
      <c r="K57" s="221"/>
      <c r="L57" s="222">
        <f>$B$50</f>
        <v>16962.997500000005</v>
      </c>
      <c r="M57" s="222"/>
      <c r="N57" s="223" t="s">
        <v>133</v>
      </c>
      <c r="O57" s="223"/>
      <c r="P57" s="223"/>
      <c r="Q57" s="223"/>
      <c r="R57" s="223"/>
      <c r="S57" s="245">
        <f>('[1]Form-1_AnticipatedVsActual_BI'!$I$26+'[1]Form-1_AnticipatedVsActual_BI'!I30)/1000</f>
        <v>32.277999999999999</v>
      </c>
      <c r="T57" s="246">
        <f>L57-S57</f>
        <v>16930.719500000007</v>
      </c>
      <c r="U57" s="81"/>
      <c r="V57" s="15"/>
      <c r="W57" s="15"/>
      <c r="X57" s="15"/>
      <c r="Y57" s="21"/>
      <c r="Z57" s="21"/>
      <c r="AA57" s="9"/>
      <c r="AB57" s="15"/>
      <c r="AC57" s="23"/>
      <c r="AD57" s="23"/>
      <c r="AE57" s="23"/>
      <c r="AF57" s="24"/>
      <c r="AG57" s="24"/>
      <c r="AH57" s="24"/>
      <c r="AI57" s="14"/>
      <c r="AJ57" s="86">
        <v>45</v>
      </c>
      <c r="AK57" s="78" t="s">
        <v>134</v>
      </c>
      <c r="AL57" s="76">
        <f>IF([1]Report_Actual_RTD!C49="","",[1]Report_Actual_RTD!C49)</f>
        <v>49.98</v>
      </c>
      <c r="AM57" s="87"/>
      <c r="AN57" s="78">
        <f>[1]Report_Actual_RTD!E49</f>
        <v>1416.05</v>
      </c>
      <c r="AO57" s="79"/>
    </row>
    <row r="58" spans="1:41" ht="18" customHeight="1">
      <c r="A58" s="80"/>
      <c r="B58" s="9"/>
      <c r="C58" s="9"/>
      <c r="D58" s="217" t="s">
        <v>135</v>
      </c>
      <c r="E58" s="218"/>
      <c r="F58" s="218"/>
      <c r="G58" s="219"/>
      <c r="H58" s="220"/>
      <c r="I58" s="220"/>
      <c r="J58" s="221"/>
      <c r="K58" s="221"/>
      <c r="L58" s="222">
        <f>$D$50</f>
        <v>3132</v>
      </c>
      <c r="M58" s="222"/>
      <c r="N58" s="223" t="s">
        <v>133</v>
      </c>
      <c r="O58" s="223"/>
      <c r="P58" s="223"/>
      <c r="Q58" s="223"/>
      <c r="R58" s="223"/>
      <c r="S58" s="245">
        <f>'[1]Form-1_AnticipatedVsActual_BI'!$I$28/1000</f>
        <v>5.1100000000000003</v>
      </c>
      <c r="T58" s="246">
        <f>L58-S58</f>
        <v>3126.89</v>
      </c>
      <c r="U58" s="81"/>
      <c r="V58" s="15"/>
      <c r="W58" s="15"/>
      <c r="X58" s="20"/>
      <c r="Y58" s="21"/>
      <c r="Z58" s="21"/>
      <c r="AA58" s="9"/>
      <c r="AB58" s="15"/>
      <c r="AC58" s="23"/>
      <c r="AD58" s="23"/>
      <c r="AE58" s="23"/>
      <c r="AF58" s="24"/>
      <c r="AG58" s="24"/>
      <c r="AH58" s="24"/>
      <c r="AI58" s="14"/>
      <c r="AJ58" s="86">
        <v>46</v>
      </c>
      <c r="AK58" s="78" t="s">
        <v>136</v>
      </c>
      <c r="AL58" s="76">
        <f>IF([1]Report_Actual_RTD!C50="","",[1]Report_Actual_RTD!C50)</f>
        <v>49.84</v>
      </c>
      <c r="AM58" s="87"/>
      <c r="AN58" s="78">
        <f>[1]Report_Actual_RTD!E50</f>
        <v>1402.46</v>
      </c>
      <c r="AO58" s="79"/>
    </row>
    <row r="59" spans="1:41" ht="18" customHeight="1">
      <c r="A59" s="80"/>
      <c r="B59" s="9"/>
      <c r="C59" s="9"/>
      <c r="D59" s="217" t="s">
        <v>137</v>
      </c>
      <c r="E59" s="218"/>
      <c r="F59" s="218"/>
      <c r="G59" s="219"/>
      <c r="H59" s="220"/>
      <c r="I59" s="220"/>
      <c r="J59" s="221"/>
      <c r="K59" s="221"/>
      <c r="L59" s="222">
        <f>$C$50</f>
        <v>652.00000000000011</v>
      </c>
      <c r="M59" s="222"/>
      <c r="N59" s="223" t="s">
        <v>133</v>
      </c>
      <c r="O59" s="223"/>
      <c r="P59" s="223"/>
      <c r="Q59" s="223"/>
      <c r="R59" s="223"/>
      <c r="S59" s="245">
        <f>'[1]Form-1_AnticipatedVsActual_BI'!$I$31/1000</f>
        <v>4.07</v>
      </c>
      <c r="T59" s="246">
        <f>L59-S59</f>
        <v>647.93000000000006</v>
      </c>
      <c r="U59" s="81"/>
      <c r="V59" s="15"/>
      <c r="W59" s="15"/>
      <c r="X59" s="20"/>
      <c r="Y59" s="20"/>
      <c r="Z59" s="20"/>
      <c r="AA59" s="35"/>
      <c r="AB59" s="247"/>
      <c r="AC59" s="23"/>
      <c r="AD59" s="23"/>
      <c r="AE59" s="23"/>
      <c r="AF59" s="24"/>
      <c r="AG59" s="24"/>
      <c r="AH59" s="24"/>
      <c r="AI59" s="14"/>
      <c r="AJ59" s="102">
        <v>47</v>
      </c>
      <c r="AK59" s="75" t="s">
        <v>138</v>
      </c>
      <c r="AL59" s="76">
        <f>IF([1]Report_Actual_RTD!C51="","",[1]Report_Actual_RTD!C51)</f>
        <v>49.94</v>
      </c>
      <c r="AM59" s="77"/>
      <c r="AN59" s="78">
        <f>[1]Report_Actual_RTD!E51</f>
        <v>1398.5</v>
      </c>
      <c r="AO59" s="79"/>
    </row>
    <row r="60" spans="1:41" ht="18" customHeight="1">
      <c r="A60" s="80"/>
      <c r="B60" s="9"/>
      <c r="C60" s="9"/>
      <c r="D60" s="217" t="s">
        <v>139</v>
      </c>
      <c r="E60" s="218"/>
      <c r="F60" s="218"/>
      <c r="G60" s="219"/>
      <c r="H60" s="220"/>
      <c r="I60" s="220"/>
      <c r="J60" s="221"/>
      <c r="K60" s="221"/>
      <c r="L60" s="222">
        <f>'[1]Report_Daily Hrly Load Sheet '!F20</f>
        <v>29</v>
      </c>
      <c r="M60" s="222"/>
      <c r="N60" s="223" t="s">
        <v>122</v>
      </c>
      <c r="O60" s="224"/>
      <c r="P60" s="224"/>
      <c r="Q60" s="224"/>
      <c r="R60" s="224"/>
      <c r="S60" s="9"/>
      <c r="T60" s="9"/>
      <c r="U60" s="81"/>
      <c r="V60" s="15"/>
      <c r="W60" s="15"/>
      <c r="X60" s="20"/>
      <c r="AA60" s="35"/>
      <c r="AB60" s="247"/>
      <c r="AC60" s="23"/>
      <c r="AD60" s="23"/>
      <c r="AE60" s="23"/>
      <c r="AF60" s="24"/>
      <c r="AG60" s="24"/>
      <c r="AH60" s="24"/>
      <c r="AI60" s="14"/>
      <c r="AJ60" s="86">
        <v>48</v>
      </c>
      <c r="AK60" s="78" t="s">
        <v>140</v>
      </c>
      <c r="AL60" s="76">
        <f>IF([1]Report_Actual_RTD!C52="","",[1]Report_Actual_RTD!C52)</f>
        <v>49.95</v>
      </c>
      <c r="AM60" s="168">
        <f>IF(SUM(AL57:AL60)&gt;0,AVERAGE(AL57:AL60),"")</f>
        <v>49.927499999999995</v>
      </c>
      <c r="AN60" s="78">
        <f>[1]Report_Actual_RTD!E52</f>
        <v>1374.76</v>
      </c>
      <c r="AO60" s="79">
        <f>IF(SUM(AN57:AN60)&gt;0,AVERAGE(AN57:AN60),0)</f>
        <v>1397.9425000000001</v>
      </c>
    </row>
    <row r="61" spans="1:41" ht="18" customHeight="1">
      <c r="A61" s="80"/>
      <c r="B61" s="9"/>
      <c r="C61" s="9"/>
      <c r="D61" s="217" t="s">
        <v>141</v>
      </c>
      <c r="E61" s="218"/>
      <c r="F61" s="218"/>
      <c r="G61" s="219"/>
      <c r="H61" s="220"/>
      <c r="I61" s="220"/>
      <c r="J61" s="221"/>
      <c r="K61" s="221"/>
      <c r="L61" s="222">
        <f>'[1]Report_Daily Hrly Load Sheet '!AA20</f>
        <v>44.6</v>
      </c>
      <c r="M61" s="222"/>
      <c r="N61" s="223" t="s">
        <v>122</v>
      </c>
      <c r="O61" s="224"/>
      <c r="P61" s="224"/>
      <c r="Q61" s="224"/>
      <c r="R61" s="224"/>
      <c r="S61" s="156"/>
      <c r="T61" s="9"/>
      <c r="U61" s="81"/>
      <c r="V61" s="15"/>
      <c r="W61" s="15"/>
      <c r="X61" s="15"/>
      <c r="Y61" s="21"/>
      <c r="Z61" s="21"/>
      <c r="AA61" s="9"/>
      <c r="AB61" s="15"/>
      <c r="AC61" s="23"/>
      <c r="AD61" s="23"/>
      <c r="AE61" s="23"/>
      <c r="AF61" s="24"/>
      <c r="AG61" s="24"/>
      <c r="AH61" s="24"/>
      <c r="AI61" s="14"/>
      <c r="AJ61" s="86">
        <v>49</v>
      </c>
      <c r="AK61" s="78" t="s">
        <v>142</v>
      </c>
      <c r="AL61" s="76">
        <f>IF([1]Report_Actual_RTD!C53="","",[1]Report_Actual_RTD!C53)</f>
        <v>50</v>
      </c>
      <c r="AM61" s="87"/>
      <c r="AN61" s="78">
        <f>[1]Report_Actual_RTD!E53</f>
        <v>1390.89</v>
      </c>
      <c r="AO61" s="79"/>
    </row>
    <row r="62" spans="1:41" ht="18" customHeight="1">
      <c r="A62" s="80"/>
      <c r="B62" s="9"/>
      <c r="C62" s="9"/>
      <c r="D62" s="217" t="str">
        <f>"Max.generation of Malana at " &amp;VLOOKUP(L62,AU25:AV48,2,0) &amp; "00 Hrs."</f>
        <v>Max.generation of Malana at 1800 Hrs.</v>
      </c>
      <c r="E62" s="218"/>
      <c r="F62" s="218"/>
      <c r="G62" s="219"/>
      <c r="H62" s="220"/>
      <c r="I62" s="220"/>
      <c r="J62" s="221"/>
      <c r="K62" s="221"/>
      <c r="L62" s="222">
        <f>'[1]Report_Daily Hrly Load Sheet '!AC20</f>
        <v>45</v>
      </c>
      <c r="M62" s="222"/>
      <c r="N62" s="223" t="s">
        <v>122</v>
      </c>
      <c r="O62" s="224"/>
      <c r="P62" s="224"/>
      <c r="Q62" s="224"/>
      <c r="R62" s="224"/>
      <c r="S62" s="9"/>
      <c r="T62" s="9"/>
      <c r="U62" s="81"/>
      <c r="V62" s="15"/>
      <c r="W62" s="15"/>
      <c r="X62" s="20"/>
      <c r="Y62" s="21"/>
      <c r="Z62" s="21"/>
      <c r="AA62" s="9"/>
      <c r="AB62" s="15"/>
      <c r="AC62" s="23"/>
      <c r="AD62" s="23"/>
      <c r="AE62" s="23"/>
      <c r="AF62" s="24"/>
      <c r="AG62" s="24"/>
      <c r="AH62" s="24"/>
      <c r="AI62" s="14"/>
      <c r="AJ62" s="86">
        <v>50</v>
      </c>
      <c r="AK62" s="78" t="s">
        <v>143</v>
      </c>
      <c r="AL62" s="76">
        <f>IF([1]Report_Actual_RTD!C54="","",[1]Report_Actual_RTD!C54)</f>
        <v>49.93</v>
      </c>
      <c r="AM62" s="87"/>
      <c r="AN62" s="78">
        <f>[1]Report_Actual_RTD!E54</f>
        <v>1381.73</v>
      </c>
      <c r="AO62" s="79"/>
    </row>
    <row r="63" spans="1:41" ht="18" customHeight="1">
      <c r="A63" s="80"/>
      <c r="B63" s="9"/>
      <c r="C63" s="9"/>
      <c r="D63" s="217"/>
      <c r="E63" s="218"/>
      <c r="F63" s="218"/>
      <c r="G63" s="219"/>
      <c r="H63" s="220"/>
      <c r="I63" s="220"/>
      <c r="J63" s="248" t="s">
        <v>144</v>
      </c>
      <c r="K63" s="248"/>
      <c r="L63" s="249" t="s">
        <v>145</v>
      </c>
      <c r="M63" s="249"/>
      <c r="N63" s="249"/>
      <c r="O63" s="250"/>
      <c r="P63" s="250"/>
      <c r="Q63" s="250"/>
      <c r="R63" s="250"/>
      <c r="S63" s="251" t="s">
        <v>146</v>
      </c>
      <c r="T63" s="252" t="s">
        <v>147</v>
      </c>
      <c r="U63" s="81"/>
      <c r="V63" s="15"/>
      <c r="W63" s="15"/>
      <c r="X63" s="20"/>
      <c r="Y63" s="21"/>
      <c r="Z63" s="21"/>
      <c r="AA63" s="9"/>
      <c r="AB63" s="15"/>
      <c r="AC63" s="23"/>
      <c r="AD63" s="23"/>
      <c r="AE63" s="23"/>
      <c r="AF63" s="24"/>
      <c r="AG63" s="24"/>
      <c r="AH63" s="24"/>
      <c r="AI63" s="14"/>
      <c r="AJ63" s="86"/>
      <c r="AK63" s="78"/>
      <c r="AL63" s="76"/>
      <c r="AM63" s="87"/>
      <c r="AN63" s="78"/>
      <c r="AO63" s="79"/>
    </row>
    <row r="64" spans="1:41" ht="13.5" customHeight="1">
      <c r="A64" s="80"/>
      <c r="B64" s="9"/>
      <c r="C64" s="9"/>
      <c r="D64" s="217" t="s">
        <v>148</v>
      </c>
      <c r="E64" s="218"/>
      <c r="F64" s="218"/>
      <c r="G64" s="219"/>
      <c r="H64" s="220"/>
      <c r="I64" s="220"/>
      <c r="J64" s="253">
        <f>'[1]Report_Daily Hrly Load Sheet '!AJ13</f>
        <v>424.08246148634618</v>
      </c>
      <c r="K64" s="221"/>
      <c r="L64" s="254">
        <f>'[1]Report_Daily Hrly Load Sheet '!$BA$13</f>
        <v>1012.4235354734233</v>
      </c>
      <c r="M64" s="254"/>
      <c r="N64" s="245"/>
      <c r="O64" s="255"/>
      <c r="P64" s="255"/>
      <c r="Q64" s="255"/>
      <c r="R64" s="255"/>
      <c r="S64" s="256">
        <f>'[1]Report_Daily Hrly Load Sheet '!$BF$13/100</f>
        <v>169.629975</v>
      </c>
      <c r="T64" s="257">
        <f>'[1]Report_Daily Hrly Load Sheet '!BH13/100</f>
        <v>169.30719500000004</v>
      </c>
      <c r="U64" s="81"/>
      <c r="V64" s="15"/>
      <c r="W64" s="258"/>
      <c r="X64" s="258"/>
      <c r="Y64" s="258"/>
      <c r="Z64" s="20"/>
      <c r="AA64" s="9"/>
      <c r="AB64" s="15"/>
      <c r="AC64" s="23"/>
      <c r="AD64" s="23"/>
      <c r="AE64" s="23"/>
      <c r="AF64" s="24"/>
      <c r="AG64" s="24"/>
      <c r="AH64" s="24"/>
      <c r="AI64" s="14"/>
      <c r="AJ64" s="86">
        <v>51</v>
      </c>
      <c r="AK64" s="78" t="s">
        <v>149</v>
      </c>
      <c r="AL64" s="76">
        <f>IF([1]Report_Actual_RTD!C55="","",[1]Report_Actual_RTD!C55)</f>
        <v>49.83</v>
      </c>
      <c r="AM64" s="87"/>
      <c r="AN64" s="78">
        <f>[1]Report_Actual_RTD!E55</f>
        <v>1357.29</v>
      </c>
      <c r="AO64" s="79"/>
    </row>
    <row r="65" spans="1:159" ht="13.5" customHeight="1">
      <c r="A65" s="80"/>
      <c r="B65" s="9"/>
      <c r="C65" s="9"/>
      <c r="D65" s="217" t="s">
        <v>150</v>
      </c>
      <c r="E65" s="218"/>
      <c r="F65" s="218"/>
      <c r="G65" s="219"/>
      <c r="H65" s="220"/>
      <c r="I65" s="220"/>
      <c r="J65" s="253">
        <f>'[1]Report_Daily Hrly Load Sheet '!AJ14</f>
        <v>85.618276874230745</v>
      </c>
      <c r="K65" s="221"/>
      <c r="L65" s="254">
        <f>'[1]Report_Daily Hrly Load Sheet '!BA14</f>
        <v>302.2849367192228</v>
      </c>
      <c r="M65" s="254"/>
      <c r="N65" s="245"/>
      <c r="O65" s="254"/>
      <c r="P65" s="254"/>
      <c r="Q65" s="254"/>
      <c r="R65" s="254"/>
      <c r="S65" s="222">
        <f>'[1]Report_Daily Hrly Load Sheet '!$BF$14/100</f>
        <v>59.766275000000007</v>
      </c>
      <c r="T65" s="245">
        <f>'[1]Report_Daily Hrly Load Sheet '!BH14/100</f>
        <v>59.487324999999998</v>
      </c>
      <c r="U65" s="81"/>
      <c r="V65" s="15"/>
      <c r="W65" s="258"/>
      <c r="X65" s="258"/>
      <c r="Y65" s="258"/>
      <c r="Z65" s="20"/>
      <c r="AA65" s="9"/>
      <c r="AB65" s="15"/>
      <c r="AC65" s="23"/>
      <c r="AD65" s="23"/>
      <c r="AE65" s="23"/>
      <c r="AF65" s="24"/>
      <c r="AG65" s="24"/>
      <c r="AH65" s="24"/>
      <c r="AI65" s="14"/>
      <c r="AJ65" s="86">
        <v>52</v>
      </c>
      <c r="AK65" s="78" t="s">
        <v>151</v>
      </c>
      <c r="AL65" s="76">
        <f>IF([1]Report_Actual_RTD!C56="","",[1]Report_Actual_RTD!C56)</f>
        <v>49.85</v>
      </c>
      <c r="AM65" s="168">
        <f>IF(SUM(AL61:AL65)&gt;0,AVERAGE(AL61:AL65),"")</f>
        <v>49.902499999999996</v>
      </c>
      <c r="AN65" s="78">
        <f>[1]Report_Actual_RTD!E56</f>
        <v>1343.2</v>
      </c>
      <c r="AO65" s="79">
        <f>IF(SUM(AN61:AN65)&gt;0,AVERAGE(AN61:AN65),0)</f>
        <v>1368.2774999999999</v>
      </c>
    </row>
    <row r="66" spans="1:159" ht="13.5" customHeight="1">
      <c r="A66" s="259"/>
      <c r="B66" s="260"/>
      <c r="C66" s="260"/>
      <c r="D66" s="217" t="s">
        <v>152</v>
      </c>
      <c r="E66" s="218"/>
      <c r="F66" s="218"/>
      <c r="G66" s="219"/>
      <c r="H66" s="220"/>
      <c r="I66" s="220"/>
      <c r="J66" s="253">
        <f>'[1]Report_Daily Hrly Load Sheet '!AJ16</f>
        <v>338.46418461211545</v>
      </c>
      <c r="K66" s="221"/>
      <c r="L66" s="254">
        <f>'[1]Report_Daily Hrly Load Sheet '!BA16</f>
        <v>710.13859875420042</v>
      </c>
      <c r="M66" s="254"/>
      <c r="N66" s="245"/>
      <c r="O66" s="254"/>
      <c r="P66" s="254"/>
      <c r="Q66" s="254"/>
      <c r="R66" s="254"/>
      <c r="S66" s="222">
        <f>'[1]Report_Daily Hrly Load Sheet '!$BF$16/100</f>
        <v>109.86370000000001</v>
      </c>
      <c r="T66" s="245">
        <f>'[1]Report_Daily Hrly Load Sheet '!BH16/100</f>
        <v>109.81987000000001</v>
      </c>
      <c r="U66" s="81"/>
      <c r="V66" s="15"/>
      <c r="W66" s="258"/>
      <c r="X66" s="258"/>
      <c r="Y66" s="258"/>
      <c r="AA66" s="9"/>
      <c r="AB66" s="15"/>
      <c r="AC66" s="23"/>
      <c r="AD66" s="23"/>
      <c r="AE66" s="23"/>
      <c r="AF66" s="24"/>
      <c r="AG66" s="24"/>
      <c r="AH66" s="24"/>
      <c r="AI66" s="14"/>
      <c r="AJ66" s="86">
        <v>53</v>
      </c>
      <c r="AK66" s="78" t="s">
        <v>153</v>
      </c>
      <c r="AL66" s="76">
        <f>IF([1]Report_Actual_RTD!C57="","",[1]Report_Actual_RTD!C57)</f>
        <v>49.94</v>
      </c>
      <c r="AM66" s="168"/>
      <c r="AN66" s="78">
        <f>[1]Report_Actual_RTD!E57</f>
        <v>1322.63</v>
      </c>
      <c r="AO66" s="79"/>
    </row>
    <row r="67" spans="1:159" ht="15" customHeight="1">
      <c r="A67" s="259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15"/>
      <c r="M67" s="15"/>
      <c r="N67" s="15"/>
      <c r="O67" s="15"/>
      <c r="P67" s="15"/>
      <c r="Q67" s="15"/>
      <c r="R67" s="15"/>
      <c r="S67" s="15"/>
      <c r="T67" s="15"/>
      <c r="U67" s="81"/>
      <c r="V67" s="15"/>
      <c r="W67" s="15"/>
      <c r="X67" s="20"/>
      <c r="AA67" s="9"/>
      <c r="AB67" s="15"/>
      <c r="AC67" s="23"/>
      <c r="AD67" s="23"/>
      <c r="AE67" s="23"/>
      <c r="AF67" s="24"/>
      <c r="AG67" s="24"/>
      <c r="AH67" s="24"/>
      <c r="AI67" s="14"/>
      <c r="AJ67" s="86"/>
      <c r="AK67" s="78"/>
      <c r="AL67" s="76"/>
      <c r="AM67" s="168"/>
      <c r="AN67" s="78"/>
      <c r="AO67" s="79"/>
    </row>
    <row r="68" spans="1:159" s="15" customFormat="1" ht="15" customHeight="1">
      <c r="A68" s="261"/>
      <c r="B68" s="38"/>
      <c r="C68" s="38"/>
      <c r="D68" s="38"/>
      <c r="E68" s="38"/>
      <c r="F68" s="38"/>
      <c r="G68" s="38"/>
      <c r="H68" s="38"/>
      <c r="I68" s="262"/>
      <c r="J68" s="262"/>
      <c r="K68" s="262"/>
      <c r="L68" s="38"/>
      <c r="M68" s="38"/>
      <c r="N68" s="38"/>
      <c r="O68" s="38"/>
      <c r="P68" s="38"/>
      <c r="Q68" s="38"/>
      <c r="R68" s="38"/>
      <c r="S68" s="262"/>
      <c r="U68" s="263"/>
      <c r="Y68" s="21"/>
      <c r="Z68" s="21"/>
      <c r="AA68" s="35"/>
      <c r="AB68" s="264"/>
      <c r="AC68" s="23"/>
      <c r="AD68" s="23"/>
      <c r="AE68" s="23"/>
      <c r="AF68" s="24"/>
      <c r="AG68" s="24"/>
      <c r="AH68" s="24"/>
      <c r="AI68" s="14"/>
      <c r="AJ68" s="86">
        <v>54</v>
      </c>
      <c r="AK68" s="78" t="s">
        <v>154</v>
      </c>
      <c r="AL68" s="76">
        <f>IF([1]Report_Actual_RTD!C58="","",[1]Report_Actual_RTD!C58)</f>
        <v>49.98</v>
      </c>
      <c r="AM68" s="87"/>
      <c r="AN68" s="78">
        <f>[1]Report_Actual_RTD!E58</f>
        <v>1329.61</v>
      </c>
      <c r="AO68" s="79"/>
    </row>
    <row r="69" spans="1:159" s="15" customFormat="1" ht="15" customHeight="1" thickBot="1">
      <c r="A69" s="265"/>
      <c r="B69" s="266"/>
      <c r="C69" s="266"/>
      <c r="D69" s="266"/>
      <c r="E69" s="266"/>
      <c r="F69" s="266"/>
      <c r="G69" s="266"/>
      <c r="H69" s="267"/>
      <c r="I69" s="267"/>
      <c r="J69" s="267"/>
      <c r="K69" s="266"/>
      <c r="L69" s="266"/>
      <c r="M69" s="266"/>
      <c r="N69" s="267"/>
      <c r="O69" s="267"/>
      <c r="P69" s="267"/>
      <c r="Q69" s="267"/>
      <c r="R69" s="267"/>
      <c r="S69" s="267"/>
      <c r="T69" s="267"/>
      <c r="U69" s="268"/>
      <c r="Y69" s="20"/>
      <c r="Z69" s="20"/>
      <c r="AA69" s="35"/>
      <c r="AB69" s="264"/>
      <c r="AC69" s="23"/>
      <c r="AD69" s="23"/>
      <c r="AE69" s="23"/>
      <c r="AF69" s="24"/>
      <c r="AG69" s="24"/>
      <c r="AH69" s="24"/>
      <c r="AI69" s="14"/>
      <c r="AJ69" s="86">
        <v>55</v>
      </c>
      <c r="AK69" s="78" t="s">
        <v>155</v>
      </c>
      <c r="AL69" s="76">
        <f>IF([1]Report_Actual_RTD!C59="","",[1]Report_Actual_RTD!C59)</f>
        <v>49.92</v>
      </c>
      <c r="AM69" s="87"/>
      <c r="AN69" s="78">
        <f>[1]Report_Actual_RTD!E59</f>
        <v>1317</v>
      </c>
      <c r="AO69" s="79"/>
    </row>
    <row r="70" spans="1:159" s="15" customFormat="1" ht="18" customHeight="1" thickBot="1">
      <c r="A70" s="269" t="s">
        <v>156</v>
      </c>
      <c r="B70" s="270"/>
      <c r="C70" s="270"/>
      <c r="D70" s="270"/>
      <c r="E70" s="270"/>
      <c r="F70" s="270"/>
      <c r="G70" s="270"/>
      <c r="H70" s="270"/>
      <c r="I70" s="271" t="s">
        <v>157</v>
      </c>
      <c r="J70" s="272">
        <f ca="1">NOW()</f>
        <v>44683.122178472222</v>
      </c>
      <c r="K70" s="273"/>
      <c r="S70" s="262"/>
      <c r="T70" s="262"/>
      <c r="U70" s="262"/>
      <c r="AA70" s="9"/>
      <c r="AC70" s="23"/>
      <c r="AD70" s="23"/>
      <c r="AE70" s="23"/>
      <c r="AF70" s="24"/>
      <c r="AG70" s="24"/>
      <c r="AH70" s="24"/>
      <c r="AI70" s="14"/>
      <c r="AJ70" s="86">
        <v>56</v>
      </c>
      <c r="AK70" s="78" t="s">
        <v>158</v>
      </c>
      <c r="AL70" s="76">
        <f>IF([1]Report_Actual_RTD!C60="","",[1]Report_Actual_RTD!C60)</f>
        <v>49.89</v>
      </c>
      <c r="AM70" s="168">
        <f>IF(SUM(AL66:AL70)&gt;0,AVERAGE(AL66:AL70),"")</f>
        <v>49.93249999999999</v>
      </c>
      <c r="AN70" s="78">
        <f>[1]Report_Actual_RTD!E60</f>
        <v>1238</v>
      </c>
      <c r="AO70" s="79">
        <f>IF(SUM(AN66:AN70)&gt;0,AVERAGE(AN66:AN70),0)</f>
        <v>1301.81</v>
      </c>
    </row>
    <row r="71" spans="1:159" ht="18" customHeight="1">
      <c r="A71" s="274" t="s">
        <v>159</v>
      </c>
      <c r="B71" s="275"/>
      <c r="C71" s="275"/>
      <c r="D71" s="275"/>
      <c r="E71" s="275"/>
      <c r="F71" s="275"/>
      <c r="G71" s="275"/>
      <c r="H71" s="275"/>
      <c r="I71" s="275"/>
      <c r="J71" s="276"/>
      <c r="K71" s="9"/>
      <c r="L71" s="15"/>
      <c r="M71" s="15"/>
      <c r="N71" s="15"/>
      <c r="O71" s="15"/>
      <c r="P71" s="15"/>
      <c r="Q71" s="15"/>
      <c r="R71" s="15"/>
      <c r="U71" s="262"/>
      <c r="V71" s="15"/>
      <c r="W71" s="15"/>
      <c r="X71" s="15"/>
      <c r="Y71" s="21"/>
      <c r="Z71" s="21"/>
      <c r="AA71" s="9"/>
      <c r="AB71" s="15"/>
      <c r="AC71" s="23"/>
      <c r="AD71" s="23"/>
      <c r="AE71" s="23"/>
      <c r="AF71" s="24"/>
      <c r="AG71" s="24"/>
      <c r="AH71" s="24"/>
      <c r="AI71" s="14"/>
      <c r="AJ71" s="86">
        <v>57</v>
      </c>
      <c r="AK71" s="78" t="s">
        <v>160</v>
      </c>
      <c r="AL71" s="76">
        <f>IF([1]Report_Actual_RTD!C61="","",[1]Report_Actual_RTD!C61)</f>
        <v>50.02</v>
      </c>
      <c r="AM71" s="87"/>
      <c r="AN71" s="78">
        <f>[1]Report_Actual_RTD!E61</f>
        <v>1237</v>
      </c>
      <c r="AO71" s="79"/>
    </row>
    <row r="72" spans="1:159" ht="140.25">
      <c r="A72" s="277" t="s">
        <v>161</v>
      </c>
      <c r="B72" s="278" t="s">
        <v>162</v>
      </c>
      <c r="C72" s="278" t="s">
        <v>163</v>
      </c>
      <c r="D72" s="278" t="s">
        <v>53</v>
      </c>
      <c r="E72" s="278" t="s">
        <v>54</v>
      </c>
      <c r="F72" s="278" t="s">
        <v>55</v>
      </c>
      <c r="G72" s="278" t="s">
        <v>164</v>
      </c>
      <c r="H72" s="278" t="s">
        <v>165</v>
      </c>
      <c r="I72" s="278" t="s">
        <v>58</v>
      </c>
      <c r="J72" s="279" t="s">
        <v>166</v>
      </c>
      <c r="K72" s="9"/>
      <c r="L72" s="34"/>
      <c r="M72" s="34"/>
      <c r="N72" s="34"/>
      <c r="O72" s="34"/>
      <c r="P72" s="34"/>
      <c r="Q72" s="34"/>
      <c r="R72" s="34"/>
      <c r="S72" s="34"/>
      <c r="T72" s="34"/>
      <c r="V72" s="15"/>
      <c r="W72" s="15"/>
      <c r="X72" s="15"/>
      <c r="Y72" s="21"/>
      <c r="Z72" s="21"/>
      <c r="AA72" s="35"/>
      <c r="AB72" s="247"/>
      <c r="AC72" s="23"/>
      <c r="AD72" s="23"/>
      <c r="AE72" s="23"/>
      <c r="AF72" s="24"/>
      <c r="AG72" s="24"/>
      <c r="AH72" s="24"/>
      <c r="AI72" s="14"/>
      <c r="AJ72" s="86">
        <v>58</v>
      </c>
      <c r="AK72" s="78" t="s">
        <v>167</v>
      </c>
      <c r="AL72" s="76">
        <f>IF([1]Report_Actual_RTD!C62="","",[1]Report_Actual_RTD!C62)</f>
        <v>50.03</v>
      </c>
      <c r="AM72" s="87"/>
      <c r="AN72" s="78">
        <f>[1]Report_Actual_RTD!E62</f>
        <v>1242</v>
      </c>
      <c r="AO72" s="79"/>
    </row>
    <row r="73" spans="1:159" ht="30.75" customHeight="1">
      <c r="A73" s="280">
        <v>1</v>
      </c>
      <c r="B73" s="281">
        <v>0</v>
      </c>
      <c r="C73" s="281">
        <v>0</v>
      </c>
      <c r="D73" s="281">
        <v>0</v>
      </c>
      <c r="E73" s="281">
        <v>0</v>
      </c>
      <c r="F73" s="281">
        <v>0</v>
      </c>
      <c r="G73" s="281">
        <v>0</v>
      </c>
      <c r="H73" s="281">
        <v>0</v>
      </c>
      <c r="I73" s="281">
        <v>0</v>
      </c>
      <c r="J73" s="281">
        <v>0</v>
      </c>
      <c r="K73" s="34"/>
      <c r="U73" s="34"/>
      <c r="V73" s="15"/>
      <c r="W73" s="15"/>
      <c r="X73" s="20"/>
      <c r="Y73" s="20"/>
      <c r="Z73" s="20"/>
      <c r="AA73" s="9"/>
      <c r="AB73" s="15"/>
      <c r="AC73" s="23"/>
      <c r="AD73" s="23"/>
      <c r="AE73" s="23"/>
      <c r="AF73" s="24"/>
      <c r="AG73" s="24"/>
      <c r="AH73" s="24"/>
      <c r="AI73" s="14"/>
      <c r="AJ73" s="86">
        <v>59</v>
      </c>
      <c r="AK73" s="78" t="s">
        <v>168</v>
      </c>
      <c r="AL73" s="76">
        <f>IF([1]Report_Actual_RTD!C63="","",[1]Report_Actual_RTD!C63)</f>
        <v>50.05</v>
      </c>
      <c r="AM73" s="87"/>
      <c r="AN73" s="78">
        <f>[1]Report_Actual_RTD!E63</f>
        <v>1272</v>
      </c>
      <c r="AO73" s="79"/>
    </row>
    <row r="74" spans="1:159" ht="30.75" customHeight="1">
      <c r="A74" s="280">
        <v>2</v>
      </c>
      <c r="B74" s="281">
        <v>0</v>
      </c>
      <c r="C74" s="281">
        <v>0</v>
      </c>
      <c r="D74" s="281">
        <v>0</v>
      </c>
      <c r="E74" s="281">
        <v>0</v>
      </c>
      <c r="F74" s="281">
        <v>0</v>
      </c>
      <c r="G74" s="281">
        <v>0</v>
      </c>
      <c r="H74" s="281">
        <v>0</v>
      </c>
      <c r="I74" s="281">
        <v>0</v>
      </c>
      <c r="J74" s="281">
        <v>0</v>
      </c>
      <c r="V74" s="15"/>
      <c r="W74" s="15"/>
      <c r="X74" s="15"/>
      <c r="Y74" s="15"/>
      <c r="Z74" s="15"/>
      <c r="AB74" s="9"/>
      <c r="AC74" s="12"/>
      <c r="AD74" s="12"/>
      <c r="AE74" s="12"/>
      <c r="AF74" s="13"/>
      <c r="AG74" s="13"/>
      <c r="AH74" s="13"/>
      <c r="AI74" s="23"/>
      <c r="AJ74" s="86">
        <v>60</v>
      </c>
      <c r="AK74" s="78" t="s">
        <v>169</v>
      </c>
      <c r="AL74" s="76">
        <f>IF([1]Report_Actual_RTD!C64="","",[1]Report_Actual_RTD!C64)</f>
        <v>50.01</v>
      </c>
      <c r="AM74" s="168">
        <f>IF(SUM(AL71:AL74)&gt;0,AVERAGE(AL71:AL74),"")</f>
        <v>50.027500000000003</v>
      </c>
      <c r="AN74" s="78">
        <f>[1]Report_Actual_RTD!E64</f>
        <v>1263</v>
      </c>
      <c r="AO74" s="79">
        <f>IF(SUM(AN71:AN74)&gt;0,AVERAGE(AN71:AN74),0)</f>
        <v>1253.5</v>
      </c>
    </row>
    <row r="75" spans="1:159" ht="30" customHeight="1">
      <c r="A75" s="280">
        <v>3</v>
      </c>
      <c r="B75" s="281">
        <v>0</v>
      </c>
      <c r="C75" s="281">
        <v>0</v>
      </c>
      <c r="D75" s="281">
        <v>0</v>
      </c>
      <c r="E75" s="281">
        <v>0</v>
      </c>
      <c r="F75" s="281">
        <v>0</v>
      </c>
      <c r="G75" s="281">
        <v>0</v>
      </c>
      <c r="H75" s="281">
        <v>0</v>
      </c>
      <c r="I75" s="281">
        <v>0</v>
      </c>
      <c r="J75" s="281">
        <v>0</v>
      </c>
      <c r="V75" s="15"/>
      <c r="W75" s="15"/>
      <c r="X75" s="20"/>
      <c r="Y75" s="21"/>
      <c r="Z75" s="21"/>
      <c r="AA75" s="9"/>
      <c r="AB75" s="15"/>
      <c r="AC75" s="23"/>
      <c r="AD75" s="23"/>
      <c r="AE75" s="23"/>
      <c r="AF75" s="24"/>
      <c r="AG75" s="24"/>
      <c r="AH75" s="24"/>
      <c r="AI75" s="14"/>
      <c r="AJ75" s="86">
        <v>61</v>
      </c>
      <c r="AK75" s="78" t="s">
        <v>170</v>
      </c>
      <c r="AL75" s="76">
        <f>IF([1]Report_Actual_RTD!C65="","",[1]Report_Actual_RTD!C65)</f>
        <v>50.04</v>
      </c>
      <c r="AM75" s="87"/>
      <c r="AN75" s="78">
        <f>[1]Report_Actual_RTD!E65</f>
        <v>1257</v>
      </c>
      <c r="AO75" s="79"/>
    </row>
    <row r="76" spans="1:159" ht="30" customHeight="1">
      <c r="A76" s="280">
        <v>4</v>
      </c>
      <c r="B76" s="281">
        <v>0</v>
      </c>
      <c r="C76" s="281">
        <v>0</v>
      </c>
      <c r="D76" s="281">
        <v>0</v>
      </c>
      <c r="E76" s="281">
        <v>0</v>
      </c>
      <c r="F76" s="281">
        <v>0</v>
      </c>
      <c r="G76" s="281">
        <v>0</v>
      </c>
      <c r="H76" s="281">
        <v>0</v>
      </c>
      <c r="I76" s="281">
        <v>0</v>
      </c>
      <c r="J76" s="281">
        <v>0</v>
      </c>
      <c r="L76" s="229"/>
      <c r="M76" s="229"/>
      <c r="V76" s="15"/>
      <c r="W76" s="15"/>
      <c r="X76" s="20"/>
      <c r="Y76" s="21"/>
      <c r="Z76" s="21"/>
      <c r="AA76" s="35"/>
      <c r="AB76" s="247"/>
      <c r="AC76" s="23"/>
      <c r="AD76" s="23"/>
      <c r="AE76" s="23"/>
      <c r="AF76" s="24"/>
      <c r="AG76" s="24"/>
      <c r="AH76" s="24"/>
      <c r="AI76" s="14"/>
      <c r="AJ76" s="86">
        <v>62</v>
      </c>
      <c r="AK76" s="78" t="s">
        <v>171</v>
      </c>
      <c r="AL76" s="76">
        <f>IF([1]Report_Actual_RTD!C66="","",[1]Report_Actual_RTD!C66)</f>
        <v>49.99</v>
      </c>
      <c r="AM76" s="87"/>
      <c r="AN76" s="78">
        <f>[1]Report_Actual_RTD!E66</f>
        <v>1237</v>
      </c>
      <c r="AO76" s="79"/>
    </row>
    <row r="77" spans="1:159" ht="30" customHeight="1">
      <c r="A77" s="280">
        <v>5</v>
      </c>
      <c r="B77" s="281">
        <v>0</v>
      </c>
      <c r="C77" s="281">
        <v>0</v>
      </c>
      <c r="D77" s="281">
        <v>0</v>
      </c>
      <c r="E77" s="281">
        <v>0</v>
      </c>
      <c r="F77" s="281">
        <v>0</v>
      </c>
      <c r="G77" s="281">
        <v>0</v>
      </c>
      <c r="H77" s="281">
        <v>0</v>
      </c>
      <c r="I77" s="281">
        <v>0</v>
      </c>
      <c r="J77" s="281">
        <v>0</v>
      </c>
      <c r="L77" s="38"/>
      <c r="M77" s="38"/>
      <c r="N77" s="9"/>
      <c r="O77" s="9"/>
      <c r="P77" s="9"/>
      <c r="Q77" s="9"/>
      <c r="R77" s="9"/>
      <c r="S77" s="9"/>
      <c r="T77" s="9"/>
      <c r="V77" s="15"/>
      <c r="W77" s="15"/>
      <c r="X77" s="15"/>
      <c r="Y77" s="20"/>
      <c r="Z77" s="20"/>
      <c r="AA77" s="9"/>
      <c r="AB77" s="15"/>
      <c r="AC77" s="23"/>
      <c r="AD77" s="23"/>
      <c r="AE77" s="23"/>
      <c r="AF77" s="24"/>
      <c r="AG77" s="24"/>
      <c r="AH77" s="24"/>
      <c r="AI77" s="14"/>
      <c r="AJ77" s="86">
        <v>63</v>
      </c>
      <c r="AK77" s="78" t="s">
        <v>172</v>
      </c>
      <c r="AL77" s="76">
        <f>IF([1]Report_Actual_RTD!C67="","",[1]Report_Actual_RTD!C67)</f>
        <v>50</v>
      </c>
      <c r="AM77" s="87"/>
      <c r="AN77" s="78">
        <f>[1]Report_Actual_RTD!E67</f>
        <v>1196</v>
      </c>
      <c r="AO77" s="79"/>
    </row>
    <row r="78" spans="1:159" ht="31.5" customHeight="1">
      <c r="A78" s="280">
        <v>6</v>
      </c>
      <c r="B78" s="281">
        <v>0</v>
      </c>
      <c r="C78" s="281">
        <v>0</v>
      </c>
      <c r="D78" s="281">
        <v>0</v>
      </c>
      <c r="E78" s="281">
        <v>0</v>
      </c>
      <c r="F78" s="281">
        <v>0</v>
      </c>
      <c r="G78" s="281">
        <v>0</v>
      </c>
      <c r="H78" s="281">
        <v>0</v>
      </c>
      <c r="I78" s="281">
        <v>0</v>
      </c>
      <c r="J78" s="281">
        <v>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5"/>
      <c r="W78" s="15"/>
      <c r="X78" s="20"/>
      <c r="AA78" s="9"/>
      <c r="AB78" s="15"/>
      <c r="AC78" s="282"/>
      <c r="AD78" s="282"/>
      <c r="AE78" s="282"/>
      <c r="AF78" s="283"/>
      <c r="AG78" s="283"/>
      <c r="AH78" s="283"/>
      <c r="AI78" s="284"/>
      <c r="AJ78" s="86">
        <v>64</v>
      </c>
      <c r="AK78" s="78" t="s">
        <v>173</v>
      </c>
      <c r="AL78" s="76">
        <f>IF([1]Report_Actual_RTD!C68="","",[1]Report_Actual_RTD!C68)</f>
        <v>50.06</v>
      </c>
      <c r="AM78" s="168">
        <f>IF(SUM(AL75:AL78)&gt;0,AVERAGE(AL75:AL78),"")</f>
        <v>50.022500000000001</v>
      </c>
      <c r="AN78" s="78">
        <f>[1]Report_Actual_RTD!E68</f>
        <v>1197</v>
      </c>
      <c r="AO78" s="79">
        <f>IF(SUM(AN75:AN78)&gt;0,AVERAGE(AN75:AN78),0)</f>
        <v>1221.75</v>
      </c>
    </row>
    <row r="79" spans="1:159" s="287" customFormat="1" ht="27.75" customHeight="1">
      <c r="A79" s="280">
        <v>7</v>
      </c>
      <c r="B79" s="281">
        <v>0</v>
      </c>
      <c r="C79" s="281">
        <v>0</v>
      </c>
      <c r="D79" s="281">
        <v>0</v>
      </c>
      <c r="E79" s="281"/>
      <c r="F79" s="281">
        <v>0</v>
      </c>
      <c r="G79" s="281">
        <v>0</v>
      </c>
      <c r="H79" s="281">
        <v>0</v>
      </c>
      <c r="I79" s="281">
        <v>0</v>
      </c>
      <c r="J79" s="281">
        <v>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5"/>
      <c r="W79" s="15"/>
      <c r="X79" s="15"/>
      <c r="Y79" s="21"/>
      <c r="Z79" s="21"/>
      <c r="AA79" s="9"/>
      <c r="AB79" s="15"/>
      <c r="AC79" s="285"/>
      <c r="AD79" s="285"/>
      <c r="AE79" s="285"/>
      <c r="AF79" s="286"/>
      <c r="AG79" s="286"/>
      <c r="AH79" s="286"/>
      <c r="AI79" s="284"/>
      <c r="AJ79" s="86">
        <v>65</v>
      </c>
      <c r="AK79" s="78" t="s">
        <v>174</v>
      </c>
      <c r="AL79" s="76">
        <f>IF([1]Report_Actual_RTD!C69="","",[1]Report_Actual_RTD!C69)</f>
        <v>50.19</v>
      </c>
      <c r="AM79" s="87"/>
      <c r="AN79" s="78">
        <f>[1]Report_Actual_RTD!E69</f>
        <v>1199</v>
      </c>
      <c r="AO79" s="7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</row>
    <row r="80" spans="1:159" s="287" customFormat="1" ht="30" customHeight="1">
      <c r="A80" s="280">
        <v>8</v>
      </c>
      <c r="B80" s="281">
        <v>0</v>
      </c>
      <c r="C80" s="281">
        <v>0</v>
      </c>
      <c r="D80" s="281">
        <v>0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  <c r="K80" s="9"/>
      <c r="L80" s="288"/>
      <c r="M80" s="288"/>
      <c r="N80" s="88"/>
      <c r="O80" s="88"/>
      <c r="P80" s="88"/>
      <c r="Q80" s="88"/>
      <c r="R80" s="88"/>
      <c r="S80" s="88"/>
      <c r="T80" s="88"/>
      <c r="U80" s="9"/>
      <c r="V80" s="15"/>
      <c r="W80" s="15"/>
      <c r="X80" s="15"/>
      <c r="Y80" s="21"/>
      <c r="Z80" s="21"/>
      <c r="AA80" s="9"/>
      <c r="AB80" s="247"/>
      <c r="AC80" s="285"/>
      <c r="AD80" s="285"/>
      <c r="AE80" s="285"/>
      <c r="AF80" s="286"/>
      <c r="AG80" s="286"/>
      <c r="AH80" s="286"/>
      <c r="AI80" s="284"/>
      <c r="AJ80" s="86">
        <v>66</v>
      </c>
      <c r="AK80" s="78" t="s">
        <v>175</v>
      </c>
      <c r="AL80" s="76">
        <f>IF([1]Report_Actual_RTD!C70="","",[1]Report_Actual_RTD!C70)</f>
        <v>50.11</v>
      </c>
      <c r="AM80" s="87"/>
      <c r="AN80" s="78">
        <f>[1]Report_Actual_RTD!E70</f>
        <v>1202</v>
      </c>
      <c r="AO80" s="7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</row>
    <row r="81" spans="1:159" s="287" customFormat="1" ht="30" customHeight="1">
      <c r="A81" s="280">
        <v>9</v>
      </c>
      <c r="B81" s="281">
        <v>0</v>
      </c>
      <c r="C81" s="281">
        <v>0</v>
      </c>
      <c r="D81" s="281">
        <v>0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  <c r="K81" s="288"/>
      <c r="L81" s="288"/>
      <c r="M81" s="288"/>
      <c r="N81" s="9"/>
      <c r="O81" s="9"/>
      <c r="P81" s="9"/>
      <c r="Q81" s="9"/>
      <c r="R81" s="9"/>
      <c r="S81" s="9"/>
      <c r="T81" s="9"/>
      <c r="U81" s="88"/>
      <c r="V81" s="15"/>
      <c r="W81" s="15"/>
      <c r="X81" s="20"/>
      <c r="Y81" s="20"/>
      <c r="Z81" s="20"/>
      <c r="AA81" s="9"/>
      <c r="AB81" s="15"/>
      <c r="AC81" s="285"/>
      <c r="AD81" s="285"/>
      <c r="AE81" s="285"/>
      <c r="AF81" s="286"/>
      <c r="AG81" s="286"/>
      <c r="AH81" s="286"/>
      <c r="AI81" s="284"/>
      <c r="AJ81" s="86">
        <v>67</v>
      </c>
      <c r="AK81" s="78" t="s">
        <v>176</v>
      </c>
      <c r="AL81" s="76">
        <f>IF([1]Report_Actual_RTD!C71="","",[1]Report_Actual_RTD!C71)</f>
        <v>50.09</v>
      </c>
      <c r="AM81" s="87"/>
      <c r="AN81" s="78">
        <f>[1]Report_Actual_RTD!E71</f>
        <v>1165</v>
      </c>
      <c r="AO81" s="7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</row>
    <row r="82" spans="1:159" s="291" customFormat="1" ht="30" customHeight="1">
      <c r="A82" s="280">
        <v>10</v>
      </c>
      <c r="B82" s="281">
        <v>0</v>
      </c>
      <c r="C82" s="281">
        <v>0</v>
      </c>
      <c r="D82" s="281">
        <v>0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  <c r="K82" s="288"/>
      <c r="L82" s="288"/>
      <c r="M82" s="288"/>
      <c r="N82" s="8"/>
      <c r="O82" s="8"/>
      <c r="P82" s="8"/>
      <c r="Q82" s="8"/>
      <c r="R82" s="8"/>
      <c r="S82" s="8"/>
      <c r="T82" s="8"/>
      <c r="U82" s="9"/>
      <c r="V82" s="15"/>
      <c r="W82" s="15"/>
      <c r="X82" s="20"/>
      <c r="Y82" s="88"/>
      <c r="Z82" s="88"/>
      <c r="AA82" s="9"/>
      <c r="AB82" s="15"/>
      <c r="AC82" s="289"/>
      <c r="AD82" s="289"/>
      <c r="AE82" s="289"/>
      <c r="AF82" s="290"/>
      <c r="AG82" s="290"/>
      <c r="AH82" s="290"/>
      <c r="AI82" s="284"/>
      <c r="AJ82" s="86">
        <v>68</v>
      </c>
      <c r="AK82" s="78" t="s">
        <v>177</v>
      </c>
      <c r="AL82" s="76">
        <f>IF([1]Report_Actual_RTD!C72="","",[1]Report_Actual_RTD!C72)</f>
        <v>50.05</v>
      </c>
      <c r="AM82" s="168">
        <f>IF(SUM(AL79:AL82)&gt;0,AVERAGE(AL79:AL82),"")</f>
        <v>50.11</v>
      </c>
      <c r="AN82" s="78">
        <f>[1]Report_Actual_RTD!E72</f>
        <v>1118</v>
      </c>
      <c r="AO82" s="79">
        <f>IF(SUM(AN79:AN82)&gt;0,AVERAGE(AN79:AN82),0)</f>
        <v>1171</v>
      </c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</row>
    <row r="83" spans="1:159" s="287" customFormat="1" ht="30" customHeight="1">
      <c r="A83" s="280">
        <v>11</v>
      </c>
      <c r="B83" s="281">
        <v>0</v>
      </c>
      <c r="C83" s="281">
        <v>0</v>
      </c>
      <c r="D83" s="281">
        <v>0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8"/>
      <c r="L83" s="288"/>
      <c r="M83" s="288"/>
      <c r="N83" s="8"/>
      <c r="O83" s="8"/>
      <c r="P83" s="8"/>
      <c r="Q83" s="8"/>
      <c r="R83" s="8"/>
      <c r="S83" s="8"/>
      <c r="T83" s="8"/>
      <c r="U83" s="8"/>
      <c r="V83" s="9"/>
      <c r="W83" s="15"/>
      <c r="X83" s="15"/>
      <c r="Y83" s="21"/>
      <c r="Z83" s="21"/>
      <c r="AA83" s="9"/>
      <c r="AB83" s="15"/>
      <c r="AC83" s="285"/>
      <c r="AD83" s="285"/>
      <c r="AE83" s="285"/>
      <c r="AF83" s="286"/>
      <c r="AG83" s="286"/>
      <c r="AH83" s="286"/>
      <c r="AI83" s="284"/>
      <c r="AJ83" s="86">
        <v>69</v>
      </c>
      <c r="AK83" s="78" t="s">
        <v>178</v>
      </c>
      <c r="AL83" s="76">
        <f>IF([1]Report_Actual_RTD!C73="","",[1]Report_Actual_RTD!C73)</f>
        <v>50.18</v>
      </c>
      <c r="AM83" s="87"/>
      <c r="AN83" s="78">
        <f>[1]Report_Actual_RTD!E73</f>
        <v>1157</v>
      </c>
      <c r="AO83" s="7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</row>
    <row r="84" spans="1:159" ht="30" customHeight="1">
      <c r="A84" s="280">
        <v>12</v>
      </c>
      <c r="B84" s="281">
        <v>0</v>
      </c>
      <c r="C84" s="281">
        <v>0</v>
      </c>
      <c r="D84" s="281">
        <v>0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  <c r="K84" s="288"/>
      <c r="L84" s="288"/>
      <c r="M84" s="288"/>
      <c r="V84" s="9"/>
      <c r="W84" s="15"/>
      <c r="X84" s="20"/>
      <c r="Y84" s="21"/>
      <c r="Z84" s="21"/>
      <c r="AA84" s="35"/>
      <c r="AB84" s="247"/>
      <c r="AC84" s="282"/>
      <c r="AD84" s="282"/>
      <c r="AE84" s="282"/>
      <c r="AF84" s="283"/>
      <c r="AG84" s="283"/>
      <c r="AH84" s="283"/>
      <c r="AI84" s="284"/>
      <c r="AJ84" s="86">
        <v>70</v>
      </c>
      <c r="AK84" s="78" t="s">
        <v>179</v>
      </c>
      <c r="AL84" s="76">
        <f>IF([1]Report_Actual_RTD!C74="","",[1]Report_Actual_RTD!C74)</f>
        <v>50.07</v>
      </c>
      <c r="AM84" s="87"/>
      <c r="AN84" s="78">
        <f>[1]Report_Actual_RTD!E74</f>
        <v>1162</v>
      </c>
      <c r="AO84" s="79"/>
    </row>
    <row r="85" spans="1:159" ht="30" customHeight="1">
      <c r="A85" s="280">
        <v>13</v>
      </c>
      <c r="B85" s="281">
        <v>0</v>
      </c>
      <c r="C85" s="281">
        <v>0</v>
      </c>
      <c r="D85" s="281">
        <v>0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  <c r="K85" s="288"/>
      <c r="V85" s="9"/>
      <c r="W85" s="15"/>
      <c r="X85" s="20"/>
      <c r="Y85" s="20"/>
      <c r="Z85" s="20"/>
      <c r="AA85" s="9"/>
      <c r="AB85" s="15"/>
      <c r="AC85" s="23"/>
      <c r="AD85" s="23"/>
      <c r="AE85" s="23"/>
      <c r="AF85" s="24"/>
      <c r="AG85" s="24"/>
      <c r="AH85" s="24"/>
      <c r="AI85" s="284"/>
      <c r="AJ85" s="86">
        <v>71</v>
      </c>
      <c r="AK85" s="78" t="s">
        <v>180</v>
      </c>
      <c r="AL85" s="76">
        <f>IF([1]Report_Actual_RTD!C75="","",[1]Report_Actual_RTD!C75)</f>
        <v>50.06</v>
      </c>
      <c r="AM85" s="87"/>
      <c r="AN85" s="78">
        <f>[1]Report_Actual_RTD!E75</f>
        <v>1136</v>
      </c>
      <c r="AO85" s="79"/>
    </row>
    <row r="86" spans="1:159" ht="30" customHeight="1">
      <c r="A86" s="280">
        <v>14</v>
      </c>
      <c r="B86" s="281">
        <v>0</v>
      </c>
      <c r="C86" s="281">
        <v>0</v>
      </c>
      <c r="D86" s="281">
        <v>0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  <c r="V86" s="9"/>
      <c r="W86" s="15"/>
      <c r="X86" s="20"/>
      <c r="AA86" s="9"/>
      <c r="AB86" s="15"/>
      <c r="AC86" s="23"/>
      <c r="AD86" s="23"/>
      <c r="AE86" s="23"/>
      <c r="AF86" s="24"/>
      <c r="AG86" s="24"/>
      <c r="AH86" s="24"/>
      <c r="AI86" s="14"/>
      <c r="AJ86" s="86">
        <v>72</v>
      </c>
      <c r="AK86" s="78" t="s">
        <v>181</v>
      </c>
      <c r="AL86" s="76">
        <f>IF([1]Report_Actual_RTD!C76="","",[1]Report_Actual_RTD!C76)</f>
        <v>50.05</v>
      </c>
      <c r="AM86" s="168">
        <f>IF(SUM(AL83:AL86)&gt;0,AVERAGE(AL83:AL86),"")</f>
        <v>50.09</v>
      </c>
      <c r="AN86" s="78">
        <f>[1]Report_Actual_RTD!E76</f>
        <v>1107</v>
      </c>
      <c r="AO86" s="79">
        <f>IF(SUM(AN83:AN86)&gt;0,AVERAGE(AN83:AN86),0)</f>
        <v>1140.5</v>
      </c>
    </row>
    <row r="87" spans="1:159" ht="30" customHeight="1">
      <c r="A87" s="280">
        <v>15</v>
      </c>
      <c r="B87" s="281">
        <v>0</v>
      </c>
      <c r="C87" s="281">
        <v>0</v>
      </c>
      <c r="D87" s="281">
        <v>0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V87" s="9"/>
      <c r="W87" s="15"/>
      <c r="X87" s="15"/>
      <c r="Y87" s="21"/>
      <c r="Z87" s="21"/>
      <c r="AA87" s="9"/>
      <c r="AB87" s="247"/>
      <c r="AC87" s="23"/>
      <c r="AD87" s="23"/>
      <c r="AE87" s="23"/>
      <c r="AF87" s="24"/>
      <c r="AG87" s="24"/>
      <c r="AH87" s="24"/>
      <c r="AI87" s="14"/>
      <c r="AJ87" s="86">
        <v>73</v>
      </c>
      <c r="AK87" s="78" t="s">
        <v>182</v>
      </c>
      <c r="AL87" s="76">
        <f>IF([1]Report_Actual_RTD!C77="","",[1]Report_Actual_RTD!C77)</f>
        <v>50.11</v>
      </c>
      <c r="AM87" s="87"/>
      <c r="AN87" s="78">
        <f>[1]Report_Actual_RTD!E77</f>
        <v>1106</v>
      </c>
      <c r="AO87" s="79"/>
    </row>
    <row r="88" spans="1:159" ht="30" customHeight="1">
      <c r="A88" s="280">
        <v>16</v>
      </c>
      <c r="B88" s="281">
        <v>0</v>
      </c>
      <c r="C88" s="281">
        <v>0</v>
      </c>
      <c r="D88" s="281">
        <v>0</v>
      </c>
      <c r="E88" s="281">
        <v>0</v>
      </c>
      <c r="F88" s="281">
        <v>0</v>
      </c>
      <c r="G88" s="281">
        <v>0</v>
      </c>
      <c r="H88" s="281">
        <v>0</v>
      </c>
      <c r="I88" s="281">
        <v>0</v>
      </c>
      <c r="J88" s="281">
        <v>0</v>
      </c>
      <c r="V88" s="15"/>
      <c r="W88" s="15"/>
      <c r="X88" s="20"/>
      <c r="Y88" s="21"/>
      <c r="Z88" s="21"/>
      <c r="AA88" s="35"/>
      <c r="AB88" s="247"/>
      <c r="AC88" s="23"/>
      <c r="AD88" s="23"/>
      <c r="AE88" s="23"/>
      <c r="AF88" s="24"/>
      <c r="AG88" s="24"/>
      <c r="AH88" s="24"/>
      <c r="AI88" s="14"/>
      <c r="AJ88" s="86">
        <v>74</v>
      </c>
      <c r="AK88" s="78" t="s">
        <v>183</v>
      </c>
      <c r="AL88" s="76">
        <f>IF([1]Report_Actual_RTD!C78="","",[1]Report_Actual_RTD!C78)</f>
        <v>50.03</v>
      </c>
      <c r="AM88" s="87"/>
      <c r="AN88" s="78">
        <f>[1]Report_Actual_RTD!E78</f>
        <v>1101</v>
      </c>
      <c r="AO88" s="79"/>
    </row>
    <row r="89" spans="1:159" ht="30" customHeight="1">
      <c r="A89" s="280">
        <v>17</v>
      </c>
      <c r="B89" s="281">
        <v>0</v>
      </c>
      <c r="C89" s="281">
        <v>0</v>
      </c>
      <c r="D89" s="281">
        <v>0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  <c r="V89" s="15"/>
      <c r="W89" s="15"/>
      <c r="X89" s="15"/>
      <c r="Y89" s="20"/>
      <c r="Z89" s="20"/>
      <c r="AA89" s="9"/>
      <c r="AB89" s="15"/>
      <c r="AC89" s="23"/>
      <c r="AD89" s="23"/>
      <c r="AE89" s="23"/>
      <c r="AF89" s="24"/>
      <c r="AG89" s="24"/>
      <c r="AH89" s="24"/>
      <c r="AI89" s="14"/>
      <c r="AJ89" s="86">
        <v>75</v>
      </c>
      <c r="AK89" s="78" t="s">
        <v>184</v>
      </c>
      <c r="AL89" s="76">
        <f>IF([1]Report_Actual_RTD!C79="","",[1]Report_Actual_RTD!C79)</f>
        <v>50.03</v>
      </c>
      <c r="AM89" s="87"/>
      <c r="AN89" s="78">
        <f>[1]Report_Actual_RTD!E79</f>
        <v>1089</v>
      </c>
      <c r="AO89" s="79"/>
    </row>
    <row r="90" spans="1:159" ht="30" customHeight="1">
      <c r="A90" s="280">
        <v>18</v>
      </c>
      <c r="B90" s="281">
        <v>0</v>
      </c>
      <c r="C90" s="281">
        <v>0</v>
      </c>
      <c r="D90" s="281">
        <v>0</v>
      </c>
      <c r="E90" s="281">
        <v>0</v>
      </c>
      <c r="F90" s="281">
        <v>0</v>
      </c>
      <c r="G90" s="281">
        <v>0</v>
      </c>
      <c r="H90" s="281">
        <v>0</v>
      </c>
      <c r="I90" s="281">
        <v>0</v>
      </c>
      <c r="J90" s="281">
        <v>0</v>
      </c>
      <c r="V90" s="15"/>
      <c r="W90" s="15"/>
      <c r="X90" s="20"/>
      <c r="AA90" s="9"/>
      <c r="AB90" s="15"/>
      <c r="AC90" s="23"/>
      <c r="AD90" s="23"/>
      <c r="AE90" s="23"/>
      <c r="AF90" s="24"/>
      <c r="AG90" s="24"/>
      <c r="AH90" s="24"/>
      <c r="AI90" s="14"/>
      <c r="AJ90" s="86">
        <v>76</v>
      </c>
      <c r="AK90" s="78" t="s">
        <v>185</v>
      </c>
      <c r="AL90" s="76">
        <f>IF([1]Report_Actual_RTD!C80="","",[1]Report_Actual_RTD!C80)</f>
        <v>50.01</v>
      </c>
      <c r="AM90" s="168">
        <f>IF(SUM(AL87:AL90)&gt;0,AVERAGE(AL87:AL90),"")</f>
        <v>50.045000000000002</v>
      </c>
      <c r="AN90" s="78">
        <f>[1]Report_Actual_RTD!E80</f>
        <v>1116</v>
      </c>
      <c r="AO90" s="79">
        <f>IF(SUM(AN87:AN90)&gt;0,AVERAGE(AN87:AN90),0)</f>
        <v>1103</v>
      </c>
    </row>
    <row r="91" spans="1:159" ht="30" customHeight="1">
      <c r="A91" s="280">
        <v>19</v>
      </c>
      <c r="B91" s="281">
        <v>0</v>
      </c>
      <c r="C91" s="281">
        <v>0</v>
      </c>
      <c r="D91" s="281">
        <v>0</v>
      </c>
      <c r="E91" s="281">
        <v>0</v>
      </c>
      <c r="F91" s="281">
        <v>0</v>
      </c>
      <c r="G91" s="281">
        <v>0</v>
      </c>
      <c r="H91" s="281">
        <v>0</v>
      </c>
      <c r="I91" s="281">
        <v>0</v>
      </c>
      <c r="J91" s="281">
        <v>0</v>
      </c>
      <c r="V91" s="15"/>
      <c r="W91" s="15"/>
      <c r="X91" s="15"/>
      <c r="Y91" s="21"/>
      <c r="Z91" s="21"/>
      <c r="AA91" s="9"/>
      <c r="AB91" s="15"/>
      <c r="AC91" s="23"/>
      <c r="AD91" s="23"/>
      <c r="AE91" s="23"/>
      <c r="AF91" s="24"/>
      <c r="AG91" s="24"/>
      <c r="AH91" s="24"/>
      <c r="AI91" s="14"/>
      <c r="AJ91" s="86">
        <v>77</v>
      </c>
      <c r="AK91" s="78" t="s">
        <v>186</v>
      </c>
      <c r="AL91" s="76">
        <f>IF([1]Report_Actual_RTD!C81="","",[1]Report_Actual_RTD!C81)</f>
        <v>50.01</v>
      </c>
      <c r="AM91" s="87"/>
      <c r="AN91" s="78">
        <f>[1]Report_Actual_RTD!E81</f>
        <v>1195</v>
      </c>
      <c r="AO91" s="79"/>
    </row>
    <row r="92" spans="1:159" ht="39.75" customHeight="1">
      <c r="A92" s="280">
        <v>20</v>
      </c>
      <c r="B92" s="281">
        <v>0</v>
      </c>
      <c r="C92" s="281">
        <v>0</v>
      </c>
      <c r="D92" s="281">
        <v>0</v>
      </c>
      <c r="E92" s="281">
        <v>0</v>
      </c>
      <c r="F92" s="281">
        <v>0</v>
      </c>
      <c r="G92" s="281">
        <v>0</v>
      </c>
      <c r="H92" s="281">
        <v>0</v>
      </c>
      <c r="I92" s="281">
        <v>0</v>
      </c>
      <c r="J92" s="281">
        <v>0</v>
      </c>
      <c r="V92" s="15"/>
      <c r="W92" s="15"/>
      <c r="X92" s="20"/>
      <c r="Y92" s="21"/>
      <c r="Z92" s="21"/>
      <c r="AA92" s="35"/>
      <c r="AB92" s="247"/>
      <c r="AC92" s="23"/>
      <c r="AD92" s="23"/>
      <c r="AE92" s="23"/>
      <c r="AF92" s="24"/>
      <c r="AG92" s="24"/>
      <c r="AH92" s="24"/>
      <c r="AI92" s="14"/>
      <c r="AJ92" s="86">
        <v>78</v>
      </c>
      <c r="AK92" s="78" t="s">
        <v>187</v>
      </c>
      <c r="AL92" s="76">
        <f>IF([1]Report_Actual_RTD!C82="","",[1]Report_Actual_RTD!C82)</f>
        <v>49.97</v>
      </c>
      <c r="AM92" s="87"/>
      <c r="AN92" s="78">
        <f>[1]Report_Actual_RTD!E82</f>
        <v>1244</v>
      </c>
      <c r="AO92" s="79"/>
    </row>
    <row r="93" spans="1:159" ht="30" customHeight="1">
      <c r="A93" s="280">
        <v>21</v>
      </c>
      <c r="B93" s="281">
        <v>0</v>
      </c>
      <c r="C93" s="281">
        <v>0</v>
      </c>
      <c r="D93" s="281">
        <v>0</v>
      </c>
      <c r="E93" s="281">
        <v>0</v>
      </c>
      <c r="F93" s="281">
        <v>0</v>
      </c>
      <c r="G93" s="281">
        <v>0</v>
      </c>
      <c r="H93" s="281">
        <v>0</v>
      </c>
      <c r="I93" s="281">
        <v>0</v>
      </c>
      <c r="J93" s="281">
        <v>0</v>
      </c>
      <c r="V93" s="15"/>
      <c r="W93" s="15"/>
      <c r="X93" s="15"/>
      <c r="Y93" s="20"/>
      <c r="Z93" s="20"/>
      <c r="AA93" s="9"/>
      <c r="AB93" s="15"/>
      <c r="AC93" s="23"/>
      <c r="AD93" s="23"/>
      <c r="AE93" s="23"/>
      <c r="AF93" s="24"/>
      <c r="AG93" s="24"/>
      <c r="AH93" s="24"/>
      <c r="AI93" s="14"/>
      <c r="AJ93" s="86">
        <v>79</v>
      </c>
      <c r="AK93" s="292" t="s">
        <v>188</v>
      </c>
      <c r="AL93" s="76">
        <f>IF([1]Report_Actual_RTD!C83="","",[1]Report_Actual_RTD!C83)</f>
        <v>49.95</v>
      </c>
      <c r="AM93" s="87"/>
      <c r="AN93" s="78">
        <f>[1]Report_Actual_RTD!E83</f>
        <v>1297</v>
      </c>
      <c r="AO93" s="79"/>
    </row>
    <row r="94" spans="1:159" ht="30" customHeight="1">
      <c r="A94" s="280">
        <v>22</v>
      </c>
      <c r="B94" s="281">
        <v>0</v>
      </c>
      <c r="C94" s="281">
        <v>0</v>
      </c>
      <c r="D94" s="281">
        <v>0</v>
      </c>
      <c r="E94" s="281">
        <v>0</v>
      </c>
      <c r="F94" s="281">
        <v>0</v>
      </c>
      <c r="G94" s="281">
        <v>0</v>
      </c>
      <c r="H94" s="281">
        <v>0</v>
      </c>
      <c r="I94" s="281">
        <v>0</v>
      </c>
      <c r="J94" s="281">
        <v>0</v>
      </c>
      <c r="V94" s="15"/>
      <c r="W94" s="15"/>
      <c r="X94" s="20"/>
      <c r="AA94" s="9"/>
      <c r="AB94" s="15"/>
      <c r="AC94" s="23"/>
      <c r="AD94" s="23"/>
      <c r="AE94" s="23"/>
      <c r="AF94" s="24"/>
      <c r="AG94" s="24"/>
      <c r="AH94" s="24"/>
      <c r="AI94" s="14"/>
      <c r="AJ94" s="86">
        <v>80</v>
      </c>
      <c r="AK94" s="292" t="s">
        <v>189</v>
      </c>
      <c r="AL94" s="76">
        <f>IF([1]Report_Actual_RTD!C84="","",[1]Report_Actual_RTD!C84)</f>
        <v>49.9</v>
      </c>
      <c r="AM94" s="168">
        <f>IF(SUM(AL91:AL94)&gt;0,AVERAGE(AL91:AL94),"")</f>
        <v>49.957500000000003</v>
      </c>
      <c r="AN94" s="78">
        <f>[1]Report_Actual_RTD!E84</f>
        <v>1335</v>
      </c>
      <c r="AO94" s="79">
        <f>IF(SUM(AN91:AN94)&gt;0,AVERAGE(AN91:AN94),0)</f>
        <v>1267.75</v>
      </c>
    </row>
    <row r="95" spans="1:159" ht="30" customHeight="1">
      <c r="A95" s="280">
        <v>23</v>
      </c>
      <c r="B95" s="281">
        <v>0</v>
      </c>
      <c r="C95" s="281">
        <v>0</v>
      </c>
      <c r="D95" s="281">
        <v>0</v>
      </c>
      <c r="E95" s="281">
        <v>0</v>
      </c>
      <c r="F95" s="281">
        <v>0</v>
      </c>
      <c r="G95" s="281">
        <v>0</v>
      </c>
      <c r="H95" s="281">
        <v>0</v>
      </c>
      <c r="I95" s="281">
        <v>0</v>
      </c>
      <c r="J95" s="281">
        <v>0</v>
      </c>
      <c r="V95" s="15"/>
      <c r="W95" s="15"/>
      <c r="X95" s="20"/>
      <c r="Y95" s="21"/>
      <c r="Z95" s="21"/>
      <c r="AA95" s="9"/>
      <c r="AB95" s="15"/>
      <c r="AC95" s="23"/>
      <c r="AD95" s="23"/>
      <c r="AE95" s="23"/>
      <c r="AF95" s="24"/>
      <c r="AG95" s="24"/>
      <c r="AH95" s="24"/>
      <c r="AI95" s="293"/>
      <c r="AJ95" s="86">
        <v>81</v>
      </c>
      <c r="AK95" s="292" t="s">
        <v>190</v>
      </c>
      <c r="AL95" s="76">
        <f>IF([1]Report_Actual_RTD!C85="","",[1]Report_Actual_RTD!C85)</f>
        <v>50</v>
      </c>
      <c r="AM95" s="87"/>
      <c r="AN95" s="78">
        <f>[1]Report_Actual_RTD!E85</f>
        <v>1302</v>
      </c>
      <c r="AO95" s="79"/>
    </row>
    <row r="96" spans="1:159" ht="30" customHeight="1" thickBot="1">
      <c r="A96" s="294">
        <v>24</v>
      </c>
      <c r="B96" s="281">
        <v>0</v>
      </c>
      <c r="C96" s="281">
        <v>0</v>
      </c>
      <c r="D96" s="281">
        <v>0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V96" s="15"/>
      <c r="W96" s="15"/>
      <c r="X96" s="20"/>
      <c r="Y96" s="21"/>
      <c r="Z96" s="21"/>
      <c r="AA96" s="35"/>
      <c r="AB96" s="247"/>
      <c r="AC96" s="23"/>
      <c r="AD96" s="23"/>
      <c r="AE96" s="23"/>
      <c r="AF96" s="24"/>
      <c r="AG96" s="24"/>
      <c r="AH96" s="24"/>
      <c r="AI96" s="14"/>
      <c r="AJ96" s="86">
        <v>82</v>
      </c>
      <c r="AK96" s="292" t="s">
        <v>191</v>
      </c>
      <c r="AL96" s="76">
        <f>IF([1]Report_Actual_RTD!C86="","",[1]Report_Actual_RTD!C86)</f>
        <v>50.01</v>
      </c>
      <c r="AM96" s="87"/>
      <c r="AN96" s="78">
        <f>[1]Report_Actual_RTD!E86</f>
        <v>1266</v>
      </c>
      <c r="AO96" s="79"/>
    </row>
    <row r="97" spans="1:41" ht="30" customHeight="1" thickBot="1">
      <c r="A97" s="295" t="s">
        <v>192</v>
      </c>
      <c r="B97" s="296"/>
      <c r="C97" s="296"/>
      <c r="D97" s="296"/>
      <c r="E97" s="296"/>
      <c r="F97" s="296"/>
      <c r="G97" s="296"/>
      <c r="H97" s="296"/>
      <c r="I97" s="296"/>
      <c r="J97" s="297"/>
      <c r="U97" s="9"/>
      <c r="V97" s="15"/>
      <c r="W97" s="15"/>
      <c r="X97" s="15"/>
      <c r="Y97" s="20"/>
      <c r="Z97" s="20"/>
      <c r="AA97" s="9"/>
      <c r="AB97" s="15"/>
      <c r="AC97" s="23"/>
      <c r="AD97" s="23"/>
      <c r="AE97" s="23"/>
      <c r="AF97" s="24"/>
      <c r="AG97" s="24"/>
      <c r="AH97" s="24"/>
      <c r="AI97" s="14"/>
      <c r="AJ97" s="86">
        <v>83</v>
      </c>
      <c r="AK97" s="292" t="s">
        <v>193</v>
      </c>
      <c r="AL97" s="76">
        <f>IF([1]Report_Actual_RTD!C87="","",[1]Report_Actual_RTD!C87)</f>
        <v>50</v>
      </c>
      <c r="AM97" s="87"/>
      <c r="AN97" s="78">
        <f>[1]Report_Actual_RTD!E87</f>
        <v>1256</v>
      </c>
      <c r="AO97" s="79"/>
    </row>
    <row r="98" spans="1:41" ht="30" customHeight="1">
      <c r="H98" s="156"/>
      <c r="I98" s="298"/>
      <c r="J98" s="229"/>
      <c r="V98" s="15"/>
      <c r="W98" s="15"/>
      <c r="X98" s="20"/>
      <c r="AA98" s="9"/>
      <c r="AB98" s="15"/>
      <c r="AC98" s="23"/>
      <c r="AD98" s="23"/>
      <c r="AE98" s="23"/>
      <c r="AF98" s="24"/>
      <c r="AG98" s="24"/>
      <c r="AH98" s="24"/>
      <c r="AI98" s="14"/>
      <c r="AJ98" s="86">
        <v>84</v>
      </c>
      <c r="AK98" s="292" t="s">
        <v>194</v>
      </c>
      <c r="AL98" s="76">
        <f>IF([1]Report_Actual_RTD!C88="","",[1]Report_Actual_RTD!C88)</f>
        <v>50.02</v>
      </c>
      <c r="AM98" s="168">
        <f>IF(SUM(AL95:AL98)&gt;0,AVERAGE(AL95:AL98),"")</f>
        <v>50.0075</v>
      </c>
      <c r="AN98" s="78">
        <f>[1]Report_Actual_RTD!E88</f>
        <v>1249</v>
      </c>
      <c r="AO98" s="79">
        <f>IF(SUM(AN95:AN98)&gt;0,AVERAGE(AN95:AN98),)</f>
        <v>1268.25</v>
      </c>
    </row>
    <row r="99" spans="1:41" ht="30" customHeight="1">
      <c r="H99" s="156"/>
      <c r="I99" s="298"/>
      <c r="J99" s="229"/>
      <c r="V99" s="15"/>
      <c r="W99" s="15"/>
      <c r="X99" s="15"/>
      <c r="Y99" s="21"/>
      <c r="Z99" s="21"/>
      <c r="AA99" s="9"/>
      <c r="AB99" s="15"/>
      <c r="AC99" s="23"/>
      <c r="AD99" s="23"/>
      <c r="AE99" s="23"/>
      <c r="AF99" s="24"/>
      <c r="AG99" s="24"/>
      <c r="AH99" s="24"/>
      <c r="AI99" s="14"/>
      <c r="AJ99" s="86">
        <v>85</v>
      </c>
      <c r="AK99" s="292" t="s">
        <v>195</v>
      </c>
      <c r="AL99" s="76">
        <f>IF([1]Report_Actual_RTD!C89="","",[1]Report_Actual_RTD!C89)</f>
        <v>49.92</v>
      </c>
      <c r="AM99" s="87"/>
      <c r="AN99" s="78">
        <f>[1]Report_Actual_RTD!E89</f>
        <v>1183</v>
      </c>
      <c r="AO99" s="79"/>
    </row>
    <row r="100" spans="1:41" ht="30" customHeight="1">
      <c r="H100" s="156"/>
      <c r="I100" s="298"/>
      <c r="J100" s="229"/>
      <c r="V100" s="15"/>
      <c r="W100" s="15"/>
      <c r="X100" s="15"/>
      <c r="Y100" s="21"/>
      <c r="Z100" s="21"/>
      <c r="AA100" s="35"/>
      <c r="AB100" s="247"/>
      <c r="AC100" s="23"/>
      <c r="AD100" s="23"/>
      <c r="AE100" s="23"/>
      <c r="AF100" s="24"/>
      <c r="AG100" s="24"/>
      <c r="AH100" s="24"/>
      <c r="AI100" s="14"/>
      <c r="AJ100" s="86">
        <v>86</v>
      </c>
      <c r="AK100" s="292" t="s">
        <v>196</v>
      </c>
      <c r="AL100" s="76">
        <f>IF([1]Report_Actual_RTD!C90="","",[1]Report_Actual_RTD!C90)</f>
        <v>49.98</v>
      </c>
      <c r="AM100" s="87"/>
      <c r="AN100" s="78">
        <f>[1]Report_Actual_RTD!E90</f>
        <v>1174</v>
      </c>
      <c r="AO100" s="79"/>
    </row>
    <row r="101" spans="1:41" ht="30" customHeight="1">
      <c r="H101" s="156"/>
      <c r="I101" s="298"/>
      <c r="J101" s="229"/>
      <c r="V101" s="15"/>
      <c r="W101" s="15"/>
      <c r="X101" s="20"/>
      <c r="Y101" s="20"/>
      <c r="Z101" s="20"/>
      <c r="AA101" s="9"/>
      <c r="AB101" s="15"/>
      <c r="AC101" s="23"/>
      <c r="AD101" s="23"/>
      <c r="AE101" s="23"/>
      <c r="AF101" s="24"/>
      <c r="AG101" s="24"/>
      <c r="AH101" s="24"/>
      <c r="AI101" s="14"/>
      <c r="AJ101" s="86">
        <v>87</v>
      </c>
      <c r="AK101" s="292" t="s">
        <v>197</v>
      </c>
      <c r="AL101" s="76">
        <f>IF([1]Report_Actual_RTD!C91="","",[1]Report_Actual_RTD!C91)</f>
        <v>49.93</v>
      </c>
      <c r="AM101" s="87"/>
      <c r="AN101" s="78">
        <f>[1]Report_Actual_RTD!E91</f>
        <v>1170</v>
      </c>
      <c r="AO101" s="79"/>
    </row>
    <row r="102" spans="1:41" ht="30" customHeight="1">
      <c r="H102" s="156"/>
      <c r="I102" s="298"/>
      <c r="J102" s="229"/>
      <c r="V102" s="15"/>
      <c r="W102" s="22"/>
      <c r="X102" s="20"/>
      <c r="Y102" s="20"/>
      <c r="Z102" s="20"/>
      <c r="AA102" s="15"/>
      <c r="AB102" s="15"/>
      <c r="AC102" s="282"/>
      <c r="AD102" s="282"/>
      <c r="AE102" s="282"/>
      <c r="AF102" s="283"/>
      <c r="AG102" s="283"/>
      <c r="AH102" s="283"/>
      <c r="AI102" s="284"/>
      <c r="AJ102" s="86">
        <v>88</v>
      </c>
      <c r="AK102" s="292" t="s">
        <v>198</v>
      </c>
      <c r="AL102" s="76">
        <f>IF([1]Report_Actual_RTD!C92="","",[1]Report_Actual_RTD!C92)</f>
        <v>50.03</v>
      </c>
      <c r="AM102" s="168">
        <f>IF(SUM(AL99:AL102)&gt;0,AVERAGE(AL99:AL102),"")</f>
        <v>49.965000000000003</v>
      </c>
      <c r="AN102" s="78">
        <f>[1]Report_Actual_RTD!E92</f>
        <v>1157</v>
      </c>
      <c r="AO102" s="79">
        <f>IF(SUM(AN99:AN102)&gt;0,AVERAGE(AN99:AN102),0)</f>
        <v>1171</v>
      </c>
    </row>
    <row r="103" spans="1:41" ht="30" customHeight="1">
      <c r="H103" s="156"/>
      <c r="I103" s="298"/>
      <c r="J103" s="229"/>
      <c r="V103" s="15"/>
      <c r="W103" s="282"/>
      <c r="Y103" s="15"/>
      <c r="Z103" s="15"/>
      <c r="AA103" s="9"/>
      <c r="AB103" s="15"/>
      <c r="AC103" s="23"/>
      <c r="AD103" s="23"/>
      <c r="AE103" s="23"/>
      <c r="AF103" s="24"/>
      <c r="AG103" s="24"/>
      <c r="AH103" s="24"/>
      <c r="AI103" s="14"/>
      <c r="AJ103" s="86">
        <v>89</v>
      </c>
      <c r="AK103" s="292" t="s">
        <v>199</v>
      </c>
      <c r="AL103" s="76">
        <f>IF([1]Report_Actual_RTD!C93="","",[1]Report_Actual_RTD!C93)</f>
        <v>49.92</v>
      </c>
      <c r="AM103" s="87"/>
      <c r="AN103" s="78">
        <f>[1]Report_Actual_RTD!E93</f>
        <v>1162</v>
      </c>
      <c r="AO103" s="79"/>
    </row>
    <row r="104" spans="1:41" ht="30" customHeight="1">
      <c r="H104" s="156"/>
      <c r="I104" s="298"/>
      <c r="J104" s="229"/>
      <c r="V104" s="15"/>
      <c r="W104" s="15"/>
      <c r="AA104" s="35"/>
      <c r="AB104" s="247"/>
      <c r="AC104" s="23"/>
      <c r="AD104" s="23"/>
      <c r="AE104" s="23"/>
      <c r="AF104" s="24"/>
      <c r="AG104" s="24"/>
      <c r="AH104" s="24"/>
      <c r="AI104" s="14"/>
      <c r="AJ104" s="86">
        <v>90</v>
      </c>
      <c r="AK104" s="292" t="s">
        <v>200</v>
      </c>
      <c r="AL104" s="76">
        <f>IF([1]Report_Actual_RTD!C94="","",[1]Report_Actual_RTD!C94)</f>
        <v>50.02</v>
      </c>
      <c r="AM104" s="87"/>
      <c r="AN104" s="78">
        <f>[1]Report_Actual_RTD!E94</f>
        <v>1140</v>
      </c>
      <c r="AO104" s="79"/>
    </row>
    <row r="105" spans="1:41" ht="30" customHeight="1">
      <c r="H105" s="156"/>
      <c r="I105" s="298"/>
      <c r="J105" s="229"/>
      <c r="V105" s="15"/>
      <c r="AA105" s="9"/>
      <c r="AB105" s="15"/>
      <c r="AC105" s="23"/>
      <c r="AD105" s="23"/>
      <c r="AE105" s="23"/>
      <c r="AF105" s="24"/>
      <c r="AG105" s="24"/>
      <c r="AH105" s="24"/>
      <c r="AI105" s="14"/>
      <c r="AJ105" s="86">
        <v>91</v>
      </c>
      <c r="AK105" s="292" t="s">
        <v>201</v>
      </c>
      <c r="AL105" s="76">
        <f>IF([1]Report_Actual_RTD!C95="","",[1]Report_Actual_RTD!C95)</f>
        <v>50.03</v>
      </c>
      <c r="AM105" s="87"/>
      <c r="AN105" s="78">
        <f>[1]Report_Actual_RTD!E95</f>
        <v>1141</v>
      </c>
      <c r="AO105" s="79"/>
    </row>
    <row r="106" spans="1:41" ht="30" customHeight="1">
      <c r="H106" s="229"/>
      <c r="I106" s="229"/>
      <c r="J106" s="299"/>
      <c r="V106" s="15"/>
      <c r="AA106" s="9"/>
      <c r="AB106" s="15"/>
      <c r="AC106" s="12"/>
      <c r="AD106" s="12"/>
      <c r="AE106" s="12"/>
      <c r="AF106" s="13"/>
      <c r="AG106" s="13"/>
      <c r="AH106" s="13"/>
      <c r="AI106" s="12"/>
      <c r="AJ106" s="86">
        <v>92</v>
      </c>
      <c r="AK106" s="292" t="s">
        <v>202</v>
      </c>
      <c r="AL106" s="76">
        <f>IF([1]Report_Actual_RTD!C96="","",[1]Report_Actual_RTD!C96)</f>
        <v>50.05</v>
      </c>
      <c r="AM106" s="168">
        <f>IF(SUM(AL103:AL106)&gt;0,AVERAGE(AL103:AL106),"")</f>
        <v>50.004999999999995</v>
      </c>
      <c r="AN106" s="78">
        <f>[1]Report_Actual_RTD!E96</f>
        <v>1141</v>
      </c>
      <c r="AO106" s="79">
        <f>IF(SUM(AN103:AN106)&gt;0,AVERAGE(AN103:AN106),0)</f>
        <v>1146</v>
      </c>
    </row>
    <row r="107" spans="1:41" ht="30" customHeight="1">
      <c r="H107" s="229"/>
      <c r="I107" s="229"/>
      <c r="J107" s="229"/>
      <c r="V107" s="15"/>
      <c r="AA107" s="9"/>
      <c r="AB107" s="15"/>
      <c r="AC107" s="23"/>
      <c r="AD107" s="23"/>
      <c r="AE107" s="23"/>
      <c r="AF107" s="24"/>
      <c r="AG107" s="24"/>
      <c r="AH107" s="24"/>
      <c r="AI107" s="14"/>
      <c r="AJ107" s="86">
        <v>93</v>
      </c>
      <c r="AK107" s="292" t="s">
        <v>203</v>
      </c>
      <c r="AL107" s="76">
        <f>IF([1]Report_Actual_RTD!C97="","",[1]Report_Actual_RTD!C97)</f>
        <v>50</v>
      </c>
      <c r="AM107" s="87"/>
      <c r="AN107" s="78">
        <f>[1]Report_Actual_RTD!E97</f>
        <v>1070</v>
      </c>
      <c r="AO107" s="79"/>
    </row>
    <row r="108" spans="1:41" ht="30" customHeight="1">
      <c r="A108" s="300"/>
      <c r="B108" s="300"/>
      <c r="C108" s="300"/>
      <c r="D108" s="300"/>
      <c r="E108" s="300"/>
      <c r="F108" s="300"/>
      <c r="H108" s="156"/>
      <c r="I108" s="229"/>
      <c r="J108" s="299"/>
      <c r="V108" s="15"/>
      <c r="X108" s="301"/>
      <c r="AJ108" s="86">
        <v>94</v>
      </c>
      <c r="AK108" s="292" t="s">
        <v>204</v>
      </c>
      <c r="AL108" s="76">
        <f>IF([1]Report_Actual_RTD!C98="","",[1]Report_Actual_RTD!C98)</f>
        <v>50.01</v>
      </c>
      <c r="AM108" s="87"/>
      <c r="AN108" s="78">
        <f>[1]Report_Actual_RTD!E98</f>
        <v>1034</v>
      </c>
      <c r="AO108" s="79"/>
    </row>
    <row r="109" spans="1:41" ht="15.75">
      <c r="H109" s="229"/>
      <c r="I109" s="229"/>
      <c r="J109" s="229"/>
      <c r="X109" s="301"/>
      <c r="AJ109" s="86">
        <v>95</v>
      </c>
      <c r="AK109" s="292" t="s">
        <v>205</v>
      </c>
      <c r="AL109" s="76">
        <f>IF([1]Report_Actual_RTD!C99="","",[1]Report_Actual_RTD!C99)</f>
        <v>50.05</v>
      </c>
      <c r="AM109" s="87"/>
      <c r="AN109" s="78">
        <f>[1]Report_Actual_RTD!E99</f>
        <v>1027</v>
      </c>
      <c r="AO109" s="79"/>
    </row>
    <row r="110" spans="1:41" ht="15.75">
      <c r="H110" s="229"/>
      <c r="I110" s="229"/>
      <c r="J110" s="229"/>
      <c r="V110" s="15"/>
      <c r="AJ110" s="86">
        <v>96</v>
      </c>
      <c r="AK110" s="181" t="s">
        <v>206</v>
      </c>
      <c r="AL110" s="76">
        <f>IF([1]Report_Actual_RTD!C100="","",[1]Report_Actual_RTD!C100)</f>
        <v>50.06</v>
      </c>
      <c r="AM110" s="303">
        <f>IF(SUM(AL107:AL110)&gt;0,AVERAGE(AL107:AL110),"")</f>
        <v>50.03</v>
      </c>
      <c r="AN110" s="78">
        <f>[1]Report_Actual_RTD!E100</f>
        <v>1003</v>
      </c>
      <c r="AO110" s="79">
        <f>IF(SUM(AN107:AN110)&gt;0,AVERAGE(AN107:AN110),0)</f>
        <v>1033.5</v>
      </c>
    </row>
    <row r="111" spans="1:41" ht="16.5" thickBot="1">
      <c r="H111" s="156"/>
      <c r="I111" s="229"/>
      <c r="J111" s="299"/>
      <c r="V111" s="15"/>
      <c r="X111" s="301"/>
      <c r="AJ111" s="141"/>
      <c r="AK111" s="287" t="s">
        <v>192</v>
      </c>
      <c r="AL111" s="304">
        <f>AVERAGE(AL13:AL110)</f>
        <v>50.021145833333357</v>
      </c>
      <c r="AM111" s="304">
        <f>AVERAGE(AM13:AM110)</f>
        <v>50.021145833333328</v>
      </c>
      <c r="AN111" s="305">
        <f>SUM(AN13:AN110)/4</f>
        <v>29860.882500000003</v>
      </c>
      <c r="AO111" s="306">
        <f>SUM(AO13:AO110)</f>
        <v>29860.882500000003</v>
      </c>
    </row>
    <row r="112" spans="1:41" ht="15.75">
      <c r="AK112" s="307" t="s">
        <v>207</v>
      </c>
      <c r="AL112" s="308">
        <f>MAX(AN13:AN110)</f>
        <v>1444.79</v>
      </c>
      <c r="AM112" s="307"/>
      <c r="AN112" s="307" t="s">
        <v>208</v>
      </c>
      <c r="AO112" s="309">
        <f>MAX(AO13:AO110)</f>
        <v>1427.5025000000001</v>
      </c>
    </row>
    <row r="113" spans="22:41" ht="15.75">
      <c r="V113" s="310"/>
      <c r="X113" s="301"/>
      <c r="AK113" s="307" t="s">
        <v>209</v>
      </c>
      <c r="AL113" s="308">
        <f>MIN(AN13:AN110)</f>
        <v>1003</v>
      </c>
      <c r="AM113" s="307"/>
      <c r="AN113" s="307" t="s">
        <v>210</v>
      </c>
      <c r="AO113" s="309">
        <f>MIN(AO13:AO110)</f>
        <v>1033.5</v>
      </c>
    </row>
    <row r="115" spans="22:41">
      <c r="X115" s="301"/>
      <c r="AF115" s="8"/>
      <c r="AG115" s="8"/>
      <c r="AH115" s="8"/>
    </row>
    <row r="116" spans="22:41">
      <c r="X116" s="301"/>
      <c r="AF116" s="8"/>
      <c r="AG116" s="8"/>
      <c r="AH116" s="8"/>
    </row>
    <row r="117" spans="22:41">
      <c r="X117" s="301"/>
      <c r="AF117" s="8"/>
      <c r="AG117" s="8"/>
      <c r="AH117" s="8"/>
    </row>
    <row r="118" spans="22:41">
      <c r="X118" s="301"/>
      <c r="AF118" s="8"/>
      <c r="AG118" s="8"/>
      <c r="AH118" s="8"/>
    </row>
    <row r="119" spans="22:41">
      <c r="X119" s="301"/>
      <c r="AF119" s="8"/>
      <c r="AG119" s="8"/>
      <c r="AH119" s="8"/>
    </row>
    <row r="120" spans="22:41">
      <c r="X120" s="301"/>
      <c r="AF120" s="8"/>
      <c r="AG120" s="8"/>
      <c r="AH120" s="8"/>
    </row>
    <row r="121" spans="22:41">
      <c r="X121" s="301"/>
      <c r="AF121" s="8"/>
      <c r="AG121" s="8"/>
      <c r="AH121" s="8"/>
    </row>
    <row r="122" spans="22:41">
      <c r="X122" s="301"/>
      <c r="AF122" s="8"/>
      <c r="AG122" s="8"/>
      <c r="AH122" s="8"/>
    </row>
    <row r="123" spans="22:41">
      <c r="X123" s="301"/>
      <c r="AF123" s="8"/>
      <c r="AG123" s="8"/>
      <c r="AH123" s="8"/>
    </row>
    <row r="124" spans="22:41">
      <c r="X124" s="301"/>
      <c r="AF124" s="8"/>
      <c r="AG124" s="8"/>
      <c r="AH124" s="8"/>
    </row>
    <row r="125" spans="22:41">
      <c r="X125" s="301"/>
      <c r="AF125" s="8"/>
      <c r="AG125" s="8"/>
      <c r="AH125" s="8"/>
    </row>
    <row r="126" spans="22:41">
      <c r="X126" s="301"/>
      <c r="AF126" s="8"/>
      <c r="AG126" s="8"/>
      <c r="AH126" s="8"/>
    </row>
    <row r="127" spans="22:41">
      <c r="X127" s="301"/>
      <c r="AF127" s="8"/>
      <c r="AG127" s="8"/>
      <c r="AH127" s="8"/>
    </row>
    <row r="128" spans="22:41">
      <c r="X128" s="301"/>
      <c r="AF128" s="8"/>
      <c r="AG128" s="8"/>
      <c r="AH128" s="8"/>
    </row>
    <row r="129" spans="24:34">
      <c r="X129" s="301"/>
      <c r="AF129" s="8"/>
      <c r="AG129" s="8"/>
      <c r="AH129" s="8"/>
    </row>
    <row r="130" spans="24:34">
      <c r="X130" s="301"/>
      <c r="AF130" s="8"/>
      <c r="AG130" s="8"/>
      <c r="AH130" s="8"/>
    </row>
    <row r="131" spans="24:34">
      <c r="X131" s="301"/>
      <c r="AF131" s="8"/>
      <c r="AG131" s="8"/>
      <c r="AH131" s="8"/>
    </row>
    <row r="132" spans="24:34">
      <c r="X132" s="301"/>
      <c r="AF132" s="8"/>
      <c r="AG132" s="8"/>
      <c r="AH132" s="8"/>
    </row>
    <row r="133" spans="24:34">
      <c r="X133" s="301"/>
      <c r="AF133" s="8"/>
      <c r="AG133" s="8"/>
      <c r="AH133" s="8"/>
    </row>
    <row r="134" spans="24:34">
      <c r="X134" s="301"/>
      <c r="AF134" s="8"/>
      <c r="AG134" s="8"/>
      <c r="AH134" s="8"/>
    </row>
    <row r="135" spans="24:34">
      <c r="X135" s="301"/>
      <c r="AF135" s="8"/>
      <c r="AG135" s="8"/>
      <c r="AH135" s="8"/>
    </row>
    <row r="136" spans="24:34">
      <c r="X136" s="301"/>
      <c r="AF136" s="8"/>
      <c r="AG136" s="8"/>
      <c r="AH136" s="8"/>
    </row>
    <row r="137" spans="24:34">
      <c r="X137" s="301"/>
      <c r="AF137" s="8"/>
      <c r="AG137" s="8"/>
      <c r="AH137" s="8"/>
    </row>
    <row r="138" spans="24:34">
      <c r="X138" s="301"/>
      <c r="AF138" s="8"/>
      <c r="AG138" s="8"/>
      <c r="AH138" s="8"/>
    </row>
    <row r="139" spans="24:34">
      <c r="X139" s="301"/>
      <c r="AF139" s="8"/>
      <c r="AG139" s="8"/>
      <c r="AH139" s="8"/>
    </row>
    <row r="140" spans="24:34">
      <c r="X140" s="301"/>
      <c r="AF140" s="8"/>
      <c r="AG140" s="8"/>
      <c r="AH140" s="8"/>
    </row>
    <row r="141" spans="24:34">
      <c r="X141" s="301"/>
      <c r="AF141" s="8"/>
      <c r="AG141" s="8"/>
      <c r="AH141" s="8"/>
    </row>
    <row r="142" spans="24:34">
      <c r="X142" s="301"/>
      <c r="AF142" s="8"/>
      <c r="AG142" s="8"/>
      <c r="AH142" s="8"/>
    </row>
    <row r="143" spans="24:34">
      <c r="X143" s="301"/>
      <c r="AF143" s="8"/>
      <c r="AG143" s="8"/>
      <c r="AH143" s="8"/>
    </row>
    <row r="144" spans="24:34">
      <c r="X144" s="301"/>
      <c r="AF144" s="8"/>
      <c r="AG144" s="8"/>
      <c r="AH144" s="8"/>
    </row>
    <row r="145" spans="24:34">
      <c r="X145" s="301"/>
      <c r="AF145" s="8"/>
      <c r="AG145" s="8"/>
      <c r="AH145" s="8"/>
    </row>
    <row r="146" spans="24:34">
      <c r="X146" s="301"/>
      <c r="AF146" s="8"/>
      <c r="AG146" s="8"/>
      <c r="AH146" s="8"/>
    </row>
    <row r="147" spans="24:34">
      <c r="X147" s="301"/>
      <c r="AF147" s="8"/>
      <c r="AG147" s="8"/>
      <c r="AH147" s="8"/>
    </row>
    <row r="148" spans="24:34">
      <c r="X148" s="301"/>
      <c r="AF148" s="8"/>
      <c r="AG148" s="8"/>
      <c r="AH148" s="8"/>
    </row>
    <row r="149" spans="24:34">
      <c r="X149" s="301"/>
      <c r="AF149" s="8"/>
      <c r="AG149" s="8"/>
      <c r="AH149" s="8"/>
    </row>
    <row r="150" spans="24:34">
      <c r="X150" s="301"/>
      <c r="AF150" s="8"/>
      <c r="AG150" s="8"/>
      <c r="AH150" s="8"/>
    </row>
    <row r="151" spans="24:34">
      <c r="X151" s="301"/>
      <c r="AF151" s="8"/>
      <c r="AG151" s="8"/>
      <c r="AH151" s="8"/>
    </row>
    <row r="152" spans="24:34">
      <c r="X152" s="301"/>
      <c r="AF152" s="8"/>
      <c r="AG152" s="8"/>
      <c r="AH152" s="8"/>
    </row>
    <row r="153" spans="24:34">
      <c r="X153" s="301"/>
      <c r="AF153" s="8"/>
      <c r="AG153" s="8"/>
      <c r="AH153" s="8"/>
    </row>
    <row r="154" spans="24:34">
      <c r="X154" s="301"/>
      <c r="AF154" s="8"/>
      <c r="AG154" s="8"/>
      <c r="AH154" s="8"/>
    </row>
    <row r="155" spans="24:34">
      <c r="X155" s="301"/>
      <c r="AF155" s="8"/>
      <c r="AG155" s="8"/>
      <c r="AH155" s="8"/>
    </row>
    <row r="156" spans="24:34">
      <c r="X156" s="301"/>
      <c r="AF156" s="8"/>
      <c r="AG156" s="8"/>
      <c r="AH156" s="8"/>
    </row>
    <row r="157" spans="24:34">
      <c r="X157" s="301"/>
      <c r="AF157" s="8"/>
      <c r="AG157" s="8"/>
      <c r="AH157" s="8"/>
    </row>
    <row r="158" spans="24:34">
      <c r="X158" s="301"/>
      <c r="AF158" s="8"/>
      <c r="AG158" s="8"/>
      <c r="AH158" s="8"/>
    </row>
    <row r="159" spans="24:34">
      <c r="X159" s="301"/>
      <c r="AF159" s="8"/>
      <c r="AG159" s="8"/>
      <c r="AH159" s="8"/>
    </row>
    <row r="160" spans="24:34">
      <c r="X160" s="301"/>
      <c r="AF160" s="8"/>
      <c r="AG160" s="8"/>
      <c r="AH160" s="8"/>
    </row>
    <row r="161" spans="24:34">
      <c r="X161" s="301"/>
      <c r="AF161" s="8"/>
      <c r="AG161" s="8"/>
      <c r="AH161" s="8"/>
    </row>
    <row r="162" spans="24:34">
      <c r="X162" s="301"/>
      <c r="AF162" s="8"/>
      <c r="AG162" s="8"/>
      <c r="AH162" s="8"/>
    </row>
    <row r="163" spans="24:34">
      <c r="X163" s="301"/>
      <c r="AF163" s="8"/>
      <c r="AG163" s="8"/>
      <c r="AH163" s="8"/>
    </row>
    <row r="164" spans="24:34">
      <c r="X164" s="301"/>
      <c r="AF164" s="8"/>
      <c r="AG164" s="8"/>
      <c r="AH164" s="8"/>
    </row>
    <row r="165" spans="24:34">
      <c r="X165" s="301"/>
      <c r="AF165" s="8"/>
      <c r="AG165" s="8"/>
      <c r="AH165" s="8"/>
    </row>
    <row r="166" spans="24:34">
      <c r="X166" s="301"/>
      <c r="AF166" s="8"/>
      <c r="AG166" s="8"/>
      <c r="AH166" s="8"/>
    </row>
    <row r="167" spans="24:34">
      <c r="AF167" s="8"/>
      <c r="AG167" s="8"/>
      <c r="AH167" s="8"/>
    </row>
    <row r="168" spans="24:34">
      <c r="X168" s="301"/>
      <c r="AF168" s="8"/>
      <c r="AG168" s="8"/>
      <c r="AH168" s="8"/>
    </row>
    <row r="169" spans="24:34">
      <c r="X169" s="301"/>
      <c r="AF169" s="8"/>
      <c r="AG169" s="8"/>
      <c r="AH169" s="8"/>
    </row>
    <row r="170" spans="24:34">
      <c r="X170" s="301"/>
      <c r="AF170" s="8"/>
      <c r="AG170" s="8"/>
      <c r="AH170" s="8"/>
    </row>
    <row r="171" spans="24:34">
      <c r="AF171" s="8"/>
      <c r="AG171" s="8"/>
      <c r="AH171" s="8"/>
    </row>
    <row r="172" spans="24:34">
      <c r="X172" s="301"/>
      <c r="AF172" s="8"/>
      <c r="AG172" s="8"/>
      <c r="AH172" s="8"/>
    </row>
    <row r="173" spans="24:34">
      <c r="X173" s="301"/>
      <c r="AF173" s="8"/>
      <c r="AG173" s="8"/>
      <c r="AH173" s="8"/>
    </row>
    <row r="174" spans="24:34">
      <c r="AF174" s="8"/>
      <c r="AG174" s="8"/>
      <c r="AH174" s="8"/>
    </row>
    <row r="175" spans="24:34">
      <c r="X175" s="301"/>
      <c r="AF175" s="8"/>
      <c r="AG175" s="8"/>
      <c r="AH175" s="8"/>
    </row>
    <row r="176" spans="24:34">
      <c r="AF176" s="8"/>
      <c r="AG176" s="8"/>
      <c r="AH176" s="8"/>
    </row>
    <row r="177" spans="24:34">
      <c r="X177" s="301"/>
      <c r="AF177" s="8"/>
      <c r="AG177" s="8"/>
      <c r="AH177" s="8"/>
    </row>
    <row r="178" spans="24:34">
      <c r="AF178" s="8"/>
      <c r="AG178" s="8"/>
      <c r="AH178" s="8"/>
    </row>
    <row r="179" spans="24:34">
      <c r="X179" s="301"/>
      <c r="AF179" s="8"/>
      <c r="AG179" s="8"/>
      <c r="AH179" s="8"/>
    </row>
    <row r="180" spans="24:34">
      <c r="X180" s="301"/>
      <c r="AF180" s="8"/>
      <c r="AG180" s="8"/>
      <c r="AH180" s="8"/>
    </row>
    <row r="181" spans="24:34">
      <c r="X181" s="301"/>
      <c r="AF181" s="8"/>
      <c r="AG181" s="8"/>
      <c r="AH181" s="8"/>
    </row>
    <row r="182" spans="24:34">
      <c r="X182" s="301"/>
      <c r="AF182" s="8"/>
      <c r="AG182" s="8"/>
      <c r="AH182" s="8"/>
    </row>
    <row r="183" spans="24:34">
      <c r="X183" s="301"/>
      <c r="AF183" s="8"/>
      <c r="AG183" s="8"/>
      <c r="AH183" s="8"/>
    </row>
    <row r="184" spans="24:34">
      <c r="X184" s="301"/>
      <c r="AF184" s="8"/>
      <c r="AG184" s="8"/>
      <c r="AH184" s="8"/>
    </row>
    <row r="185" spans="24:34">
      <c r="X185" s="301"/>
      <c r="AF185" s="8"/>
      <c r="AG185" s="8"/>
      <c r="AH185" s="8"/>
    </row>
    <row r="186" spans="24:34">
      <c r="X186" s="301"/>
      <c r="AF186" s="8"/>
      <c r="AG186" s="8"/>
      <c r="AH186" s="8"/>
    </row>
    <row r="187" spans="24:34">
      <c r="X187" s="301"/>
      <c r="AF187" s="8"/>
      <c r="AG187" s="8"/>
      <c r="AH187" s="8"/>
    </row>
    <row r="188" spans="24:34">
      <c r="X188" s="301"/>
      <c r="AF188" s="8"/>
      <c r="AG188" s="8"/>
      <c r="AH188" s="8"/>
    </row>
    <row r="189" spans="24:34">
      <c r="X189" s="301"/>
      <c r="AF189" s="8"/>
      <c r="AG189" s="8"/>
      <c r="AH189" s="8"/>
    </row>
    <row r="190" spans="24:34">
      <c r="X190" s="301"/>
      <c r="AF190" s="8"/>
      <c r="AG190" s="8"/>
      <c r="AH190" s="8"/>
    </row>
    <row r="191" spans="24:34">
      <c r="X191" s="301"/>
      <c r="AF191" s="8"/>
      <c r="AG191" s="8"/>
      <c r="AH191" s="8"/>
    </row>
    <row r="192" spans="24:34">
      <c r="X192" s="301"/>
      <c r="AF192" s="8"/>
      <c r="AG192" s="8"/>
      <c r="AH192" s="8"/>
    </row>
    <row r="193" spans="24:34">
      <c r="X193" s="301"/>
      <c r="AF193" s="8"/>
      <c r="AG193" s="8"/>
      <c r="AH193" s="8"/>
    </row>
    <row r="194" spans="24:34">
      <c r="X194" s="301"/>
      <c r="AF194" s="8"/>
      <c r="AG194" s="8"/>
      <c r="AH194" s="8"/>
    </row>
    <row r="195" spans="24:34">
      <c r="X195" s="301"/>
      <c r="AF195" s="8"/>
      <c r="AG195" s="8"/>
      <c r="AH195" s="8"/>
    </row>
    <row r="196" spans="24:34">
      <c r="X196" s="301"/>
      <c r="AF196" s="8"/>
      <c r="AG196" s="8"/>
      <c r="AH196" s="8"/>
    </row>
    <row r="197" spans="24:34">
      <c r="X197" s="301"/>
      <c r="AF197" s="8"/>
      <c r="AG197" s="8"/>
      <c r="AH197" s="8"/>
    </row>
    <row r="198" spans="24:34">
      <c r="X198" s="301"/>
      <c r="AF198" s="8"/>
      <c r="AG198" s="8"/>
      <c r="AH198" s="8"/>
    </row>
    <row r="199" spans="24:34">
      <c r="X199" s="301"/>
      <c r="AF199" s="8"/>
      <c r="AG199" s="8"/>
      <c r="AH199" s="8"/>
    </row>
    <row r="200" spans="24:34">
      <c r="X200" s="301"/>
      <c r="AF200" s="8"/>
      <c r="AG200" s="8"/>
      <c r="AH200" s="8"/>
    </row>
    <row r="201" spans="24:34">
      <c r="X201" s="301"/>
      <c r="AF201" s="8"/>
      <c r="AG201" s="8"/>
      <c r="AH201" s="8"/>
    </row>
    <row r="202" spans="24:34">
      <c r="X202" s="301"/>
      <c r="AF202" s="8"/>
      <c r="AG202" s="8"/>
      <c r="AH202" s="8"/>
    </row>
    <row r="203" spans="24:34">
      <c r="X203" s="301"/>
      <c r="AF203" s="8"/>
      <c r="AG203" s="8"/>
      <c r="AH203" s="8"/>
    </row>
    <row r="204" spans="24:34">
      <c r="X204" s="301"/>
      <c r="AF204" s="8"/>
      <c r="AG204" s="8"/>
      <c r="AH204" s="8"/>
    </row>
    <row r="205" spans="24:34">
      <c r="X205" s="301"/>
      <c r="AF205" s="8"/>
      <c r="AG205" s="8"/>
      <c r="AH205" s="8"/>
    </row>
    <row r="206" spans="24:34">
      <c r="X206" s="301"/>
      <c r="AF206" s="8"/>
      <c r="AG206" s="8"/>
      <c r="AH206" s="8"/>
    </row>
    <row r="207" spans="24:34">
      <c r="X207" s="301"/>
      <c r="AF207" s="8"/>
      <c r="AG207" s="8"/>
      <c r="AH207" s="8"/>
    </row>
    <row r="208" spans="24:34">
      <c r="X208" s="301"/>
      <c r="AF208" s="8"/>
      <c r="AG208" s="8"/>
      <c r="AH208" s="8"/>
    </row>
    <row r="209" spans="24:34">
      <c r="X209" s="301"/>
      <c r="AF209" s="8"/>
      <c r="AG209" s="8"/>
      <c r="AH209" s="8"/>
    </row>
    <row r="210" spans="24:34">
      <c r="X210" s="301"/>
      <c r="AF210" s="8"/>
      <c r="AG210" s="8"/>
      <c r="AH210" s="8"/>
    </row>
    <row r="211" spans="24:34">
      <c r="X211" s="301"/>
      <c r="AF211" s="8"/>
      <c r="AG211" s="8"/>
      <c r="AH211" s="8"/>
    </row>
    <row r="212" spans="24:34">
      <c r="X212" s="301"/>
      <c r="AF212" s="8"/>
      <c r="AG212" s="8"/>
      <c r="AH212" s="8"/>
    </row>
    <row r="213" spans="24:34">
      <c r="X213" s="301"/>
      <c r="AF213" s="8"/>
      <c r="AG213" s="8"/>
      <c r="AH213" s="8"/>
    </row>
    <row r="214" spans="24:34">
      <c r="X214" s="301"/>
      <c r="AF214" s="8"/>
      <c r="AG214" s="8"/>
      <c r="AH214" s="8"/>
    </row>
    <row r="215" spans="24:34">
      <c r="X215" s="301"/>
      <c r="AF215" s="8"/>
      <c r="AG215" s="8"/>
      <c r="AH215" s="8"/>
    </row>
    <row r="216" spans="24:34">
      <c r="X216" s="301"/>
      <c r="AF216" s="8"/>
      <c r="AG216" s="8"/>
      <c r="AH216" s="8"/>
    </row>
    <row r="217" spans="24:34">
      <c r="X217" s="301"/>
      <c r="AF217" s="8"/>
      <c r="AG217" s="8"/>
      <c r="AH217" s="8"/>
    </row>
    <row r="218" spans="24:34">
      <c r="X218" s="301"/>
      <c r="AF218" s="8"/>
      <c r="AG218" s="8"/>
      <c r="AH218" s="8"/>
    </row>
    <row r="219" spans="24:34">
      <c r="X219" s="301"/>
      <c r="AF219" s="8"/>
      <c r="AG219" s="8"/>
      <c r="AH219" s="8"/>
    </row>
    <row r="220" spans="24:34">
      <c r="X220" s="301"/>
      <c r="AF220" s="8"/>
      <c r="AG220" s="8"/>
      <c r="AH220" s="8"/>
    </row>
    <row r="221" spans="24:34">
      <c r="X221" s="301"/>
      <c r="AF221" s="8"/>
      <c r="AG221" s="8"/>
      <c r="AH221" s="8"/>
    </row>
    <row r="222" spans="24:34">
      <c r="X222" s="301"/>
      <c r="AF222" s="8"/>
      <c r="AG222" s="8"/>
      <c r="AH222" s="8"/>
    </row>
    <row r="223" spans="24:34">
      <c r="X223" s="301"/>
      <c r="AF223" s="8"/>
      <c r="AG223" s="8"/>
      <c r="AH223" s="8"/>
    </row>
    <row r="224" spans="24:34">
      <c r="X224" s="301"/>
      <c r="AF224" s="8"/>
      <c r="AG224" s="8"/>
      <c r="AH224" s="8"/>
    </row>
    <row r="225" spans="24:34">
      <c r="X225" s="301"/>
      <c r="AF225" s="8"/>
      <c r="AG225" s="8"/>
      <c r="AH225" s="8"/>
    </row>
    <row r="226" spans="24:34">
      <c r="X226" s="301"/>
      <c r="AF226" s="8"/>
      <c r="AG226" s="8"/>
      <c r="AH226" s="8"/>
    </row>
    <row r="227" spans="24:34">
      <c r="X227" s="301"/>
      <c r="AF227" s="8"/>
      <c r="AG227" s="8"/>
      <c r="AH227" s="8"/>
    </row>
    <row r="228" spans="24:34">
      <c r="X228" s="301"/>
      <c r="AF228" s="8"/>
      <c r="AG228" s="8"/>
      <c r="AH228" s="8"/>
    </row>
    <row r="229" spans="24:34">
      <c r="X229" s="301"/>
      <c r="AF229" s="8"/>
      <c r="AG229" s="8"/>
      <c r="AH229" s="8"/>
    </row>
    <row r="230" spans="24:34">
      <c r="X230" s="301"/>
      <c r="AF230" s="8"/>
      <c r="AG230" s="8"/>
      <c r="AH230" s="8"/>
    </row>
    <row r="231" spans="24:34">
      <c r="AF231" s="8"/>
      <c r="AG231" s="8"/>
      <c r="AH231" s="8"/>
    </row>
    <row r="232" spans="24:34">
      <c r="X232" s="301"/>
      <c r="AF232" s="8"/>
      <c r="AG232" s="8"/>
      <c r="AH232" s="8"/>
    </row>
    <row r="233" spans="24:34">
      <c r="X233" s="301"/>
      <c r="AF233" s="8"/>
      <c r="AG233" s="8"/>
      <c r="AH233" s="8"/>
    </row>
    <row r="234" spans="24:34">
      <c r="X234" s="301"/>
      <c r="AF234" s="8"/>
      <c r="AG234" s="8"/>
      <c r="AH234" s="8"/>
    </row>
    <row r="235" spans="24:34">
      <c r="X235" s="301"/>
      <c r="AF235" s="8"/>
      <c r="AG235" s="8"/>
      <c r="AH235" s="8"/>
    </row>
    <row r="236" spans="24:34">
      <c r="X236" s="301"/>
      <c r="AF236" s="8"/>
      <c r="AG236" s="8"/>
      <c r="AH236" s="8"/>
    </row>
    <row r="237" spans="24:34">
      <c r="X237" s="301"/>
      <c r="AF237" s="8"/>
      <c r="AG237" s="8"/>
      <c r="AH237" s="8"/>
    </row>
    <row r="238" spans="24:34">
      <c r="AF238" s="8"/>
      <c r="AG238" s="8"/>
      <c r="AH238" s="8"/>
    </row>
    <row r="239" spans="24:34">
      <c r="X239" s="301"/>
      <c r="AF239" s="8"/>
      <c r="AG239" s="8"/>
      <c r="AH239" s="8"/>
    </row>
    <row r="240" spans="24:34">
      <c r="X240" s="301"/>
      <c r="AF240" s="8"/>
      <c r="AG240" s="8"/>
      <c r="AH240" s="8"/>
    </row>
    <row r="241" spans="24:34">
      <c r="AF241" s="8"/>
      <c r="AG241" s="8"/>
      <c r="AH241" s="8"/>
    </row>
    <row r="242" spans="24:34">
      <c r="X242" s="301"/>
      <c r="AF242" s="8"/>
      <c r="AG242" s="8"/>
      <c r="AH242" s="8"/>
    </row>
    <row r="243" spans="24:34">
      <c r="AF243" s="8"/>
      <c r="AG243" s="8"/>
      <c r="AH243" s="8"/>
    </row>
    <row r="244" spans="24:34">
      <c r="X244" s="301"/>
      <c r="AF244" s="8"/>
      <c r="AG244" s="8"/>
      <c r="AH244" s="8"/>
    </row>
    <row r="245" spans="24:34">
      <c r="AF245" s="8"/>
      <c r="AG245" s="8"/>
      <c r="AH245" s="8"/>
    </row>
    <row r="246" spans="24:34">
      <c r="X246" s="301"/>
      <c r="AF246" s="8"/>
      <c r="AG246" s="8"/>
      <c r="AH246" s="8"/>
    </row>
    <row r="247" spans="24:34">
      <c r="X247" s="301"/>
      <c r="AF247" s="8"/>
      <c r="AG247" s="8"/>
      <c r="AH247" s="8"/>
    </row>
    <row r="248" spans="24:34">
      <c r="X248" s="301"/>
      <c r="AF248" s="8"/>
      <c r="AG248" s="8"/>
      <c r="AH248" s="8"/>
    </row>
    <row r="249" spans="24:34">
      <c r="X249" s="301"/>
      <c r="AF249" s="8"/>
      <c r="AG249" s="8"/>
      <c r="AH249" s="8"/>
    </row>
    <row r="250" spans="24:34">
      <c r="X250" s="301"/>
      <c r="AF250" s="8"/>
      <c r="AG250" s="8"/>
      <c r="AH250" s="8"/>
    </row>
    <row r="251" spans="24:34">
      <c r="X251" s="301"/>
      <c r="AF251" s="8"/>
      <c r="AG251" s="8"/>
      <c r="AH251" s="8"/>
    </row>
    <row r="252" spans="24:34">
      <c r="X252" s="301"/>
      <c r="AF252" s="8"/>
      <c r="AG252" s="8"/>
      <c r="AH252" s="8"/>
    </row>
    <row r="253" spans="24:34">
      <c r="X253" s="301"/>
      <c r="AF253" s="8"/>
      <c r="AG253" s="8"/>
      <c r="AH253" s="8"/>
    </row>
    <row r="254" spans="24:34">
      <c r="X254" s="301"/>
      <c r="AF254" s="8"/>
      <c r="AG254" s="8"/>
      <c r="AH254" s="8"/>
    </row>
    <row r="255" spans="24:34">
      <c r="X255" s="301"/>
      <c r="AF255" s="8"/>
      <c r="AG255" s="8"/>
      <c r="AH255" s="8"/>
    </row>
    <row r="256" spans="24:34">
      <c r="X256" s="301"/>
      <c r="AF256" s="8"/>
      <c r="AG256" s="8"/>
      <c r="AH256" s="8"/>
    </row>
    <row r="257" spans="24:34">
      <c r="X257" s="301"/>
      <c r="AF257" s="8"/>
      <c r="AG257" s="8"/>
      <c r="AH257" s="8"/>
    </row>
    <row r="258" spans="24:34">
      <c r="X258" s="301"/>
      <c r="AF258" s="8"/>
      <c r="AG258" s="8"/>
      <c r="AH258" s="8"/>
    </row>
    <row r="259" spans="24:34">
      <c r="X259" s="301"/>
      <c r="AF259" s="8"/>
      <c r="AG259" s="8"/>
      <c r="AH259" s="8"/>
    </row>
    <row r="260" spans="24:34">
      <c r="X260" s="301"/>
      <c r="AF260" s="8"/>
      <c r="AG260" s="8"/>
      <c r="AH260" s="8"/>
    </row>
    <row r="261" spans="24:34">
      <c r="X261" s="301"/>
      <c r="AF261" s="8"/>
      <c r="AG261" s="8"/>
      <c r="AH261" s="8"/>
    </row>
    <row r="262" spans="24:34">
      <c r="X262" s="301"/>
      <c r="AF262" s="8"/>
      <c r="AG262" s="8"/>
      <c r="AH262" s="8"/>
    </row>
    <row r="263" spans="24:34">
      <c r="X263" s="301"/>
      <c r="AF263" s="8"/>
      <c r="AG263" s="8"/>
      <c r="AH263" s="8"/>
    </row>
    <row r="264" spans="24:34">
      <c r="X264" s="301"/>
      <c r="AF264" s="8"/>
      <c r="AG264" s="8"/>
      <c r="AH264" s="8"/>
    </row>
    <row r="265" spans="24:34">
      <c r="X265" s="301"/>
      <c r="AF265" s="8"/>
      <c r="AG265" s="8"/>
      <c r="AH265" s="8"/>
    </row>
    <row r="266" spans="24:34">
      <c r="X266" s="301"/>
      <c r="AF266" s="8"/>
      <c r="AG266" s="8"/>
      <c r="AH266" s="8"/>
    </row>
    <row r="267" spans="24:34">
      <c r="X267" s="301"/>
      <c r="AF267" s="8"/>
      <c r="AG267" s="8"/>
      <c r="AH267" s="8"/>
    </row>
    <row r="268" spans="24:34">
      <c r="X268" s="301"/>
      <c r="AF268" s="8"/>
      <c r="AG268" s="8"/>
      <c r="AH268" s="8"/>
    </row>
    <row r="269" spans="24:34">
      <c r="X269" s="301"/>
      <c r="AF269" s="8"/>
      <c r="AG269" s="8"/>
      <c r="AH269" s="8"/>
    </row>
    <row r="270" spans="24:34">
      <c r="X270" s="301"/>
      <c r="AF270" s="8"/>
      <c r="AG270" s="8"/>
      <c r="AH270" s="8"/>
    </row>
    <row r="271" spans="24:34">
      <c r="X271" s="301"/>
      <c r="AF271" s="8"/>
      <c r="AG271" s="8"/>
      <c r="AH271" s="8"/>
    </row>
    <row r="272" spans="24:34">
      <c r="X272" s="301"/>
      <c r="AF272" s="8"/>
      <c r="AG272" s="8"/>
      <c r="AH272" s="8"/>
    </row>
    <row r="273" spans="24:34">
      <c r="X273" s="301"/>
      <c r="AF273" s="8"/>
      <c r="AG273" s="8"/>
      <c r="AH273" s="8"/>
    </row>
    <row r="274" spans="24:34">
      <c r="X274" s="301"/>
      <c r="AF274" s="8"/>
      <c r="AG274" s="8"/>
      <c r="AH274" s="8"/>
    </row>
    <row r="275" spans="24:34">
      <c r="X275" s="301"/>
      <c r="AF275" s="8"/>
      <c r="AG275" s="8"/>
      <c r="AH275" s="8"/>
    </row>
    <row r="276" spans="24:34">
      <c r="X276" s="301"/>
      <c r="AF276" s="8"/>
      <c r="AG276" s="8"/>
      <c r="AH276" s="8"/>
    </row>
    <row r="277" spans="24:34">
      <c r="X277" s="301"/>
      <c r="AF277" s="8"/>
      <c r="AG277" s="8"/>
      <c r="AH277" s="8"/>
    </row>
    <row r="278" spans="24:34">
      <c r="X278" s="301"/>
      <c r="AF278" s="8"/>
      <c r="AG278" s="8"/>
      <c r="AH278" s="8"/>
    </row>
    <row r="279" spans="24:34">
      <c r="X279" s="301"/>
      <c r="AF279" s="8"/>
      <c r="AG279" s="8"/>
      <c r="AH279" s="8"/>
    </row>
    <row r="280" spans="24:34">
      <c r="X280" s="301"/>
      <c r="AF280" s="8"/>
      <c r="AG280" s="8"/>
      <c r="AH280" s="8"/>
    </row>
    <row r="281" spans="24:34">
      <c r="X281" s="301"/>
      <c r="AF281" s="8"/>
      <c r="AG281" s="8"/>
      <c r="AH281" s="8"/>
    </row>
    <row r="282" spans="24:34">
      <c r="X282" s="301"/>
      <c r="AF282" s="8"/>
      <c r="AG282" s="8"/>
      <c r="AH282" s="8"/>
    </row>
    <row r="283" spans="24:34">
      <c r="X283" s="301"/>
      <c r="AF283" s="8"/>
      <c r="AG283" s="8"/>
      <c r="AH283" s="8"/>
    </row>
    <row r="284" spans="24:34">
      <c r="X284" s="301"/>
      <c r="AF284" s="8"/>
      <c r="AG284" s="8"/>
      <c r="AH284" s="8"/>
    </row>
    <row r="285" spans="24:34">
      <c r="X285" s="301"/>
      <c r="AF285" s="8"/>
      <c r="AG285" s="8"/>
      <c r="AH285" s="8"/>
    </row>
    <row r="286" spans="24:34">
      <c r="X286" s="301"/>
      <c r="AF286" s="8"/>
      <c r="AG286" s="8"/>
      <c r="AH286" s="8"/>
    </row>
    <row r="287" spans="24:34">
      <c r="X287" s="301"/>
      <c r="AF287" s="8"/>
      <c r="AG287" s="8"/>
      <c r="AH287" s="8"/>
    </row>
    <row r="288" spans="24:34">
      <c r="X288" s="301"/>
      <c r="AF288" s="8"/>
      <c r="AG288" s="8"/>
      <c r="AH288" s="8"/>
    </row>
    <row r="289" spans="24:34">
      <c r="X289" s="301"/>
      <c r="AF289" s="8"/>
      <c r="AG289" s="8"/>
      <c r="AH289" s="8"/>
    </row>
    <row r="290" spans="24:34">
      <c r="X290" s="301"/>
      <c r="AF290" s="8"/>
      <c r="AG290" s="8"/>
      <c r="AH290" s="8"/>
    </row>
    <row r="291" spans="24:34">
      <c r="X291" s="301"/>
      <c r="AF291" s="8"/>
      <c r="AG291" s="8"/>
      <c r="AH291" s="8"/>
    </row>
    <row r="292" spans="24:34">
      <c r="X292" s="301"/>
      <c r="AF292" s="8"/>
      <c r="AG292" s="8"/>
      <c r="AH292" s="8"/>
    </row>
    <row r="293" spans="24:34">
      <c r="X293" s="301"/>
      <c r="AF293" s="8"/>
      <c r="AG293" s="8"/>
      <c r="AH293" s="8"/>
    </row>
    <row r="294" spans="24:34">
      <c r="X294" s="301"/>
      <c r="AF294" s="8"/>
      <c r="AG294" s="8"/>
      <c r="AH294" s="8"/>
    </row>
    <row r="295" spans="24:34">
      <c r="X295" s="301"/>
      <c r="AF295" s="8"/>
      <c r="AG295" s="8"/>
      <c r="AH295" s="8"/>
    </row>
    <row r="296" spans="24:34">
      <c r="X296" s="301"/>
      <c r="AF296" s="8"/>
      <c r="AG296" s="8"/>
      <c r="AH296" s="8"/>
    </row>
    <row r="297" spans="24:34">
      <c r="X297" s="301"/>
      <c r="AF297" s="8"/>
      <c r="AG297" s="8"/>
      <c r="AH297" s="8"/>
    </row>
    <row r="298" spans="24:34">
      <c r="X298" s="301"/>
      <c r="AF298" s="8"/>
      <c r="AG298" s="8"/>
      <c r="AH298" s="8"/>
    </row>
    <row r="299" spans="24:34">
      <c r="X299" s="301"/>
      <c r="AF299" s="8"/>
      <c r="AG299" s="8"/>
      <c r="AH299" s="8"/>
    </row>
    <row r="300" spans="24:34">
      <c r="AF300" s="8"/>
      <c r="AG300" s="8"/>
      <c r="AH300" s="8"/>
    </row>
    <row r="301" spans="24:34">
      <c r="X301" s="301"/>
      <c r="AF301" s="8"/>
      <c r="AG301" s="8"/>
      <c r="AH301" s="8"/>
    </row>
    <row r="302" spans="24:34">
      <c r="X302" s="301"/>
      <c r="AF302" s="8"/>
      <c r="AG302" s="8"/>
      <c r="AH302" s="8"/>
    </row>
    <row r="303" spans="24:34">
      <c r="X303" s="301"/>
      <c r="AF303" s="8"/>
      <c r="AG303" s="8"/>
      <c r="AH303" s="8"/>
    </row>
    <row r="304" spans="24:34">
      <c r="AF304" s="8"/>
      <c r="AG304" s="8"/>
      <c r="AH304" s="8"/>
    </row>
    <row r="305" spans="24:34">
      <c r="X305" s="301"/>
      <c r="AF305" s="8"/>
      <c r="AG305" s="8"/>
      <c r="AH305" s="8"/>
    </row>
    <row r="306" spans="24:34">
      <c r="X306" s="301"/>
      <c r="AF306" s="8"/>
      <c r="AG306" s="8"/>
      <c r="AH306" s="8"/>
    </row>
    <row r="307" spans="24:34">
      <c r="AF307" s="8"/>
      <c r="AG307" s="8"/>
      <c r="AH307" s="8"/>
    </row>
    <row r="308" spans="24:34">
      <c r="X308" s="301"/>
      <c r="AF308" s="8"/>
      <c r="AG308" s="8"/>
      <c r="AH308" s="8"/>
    </row>
    <row r="309" spans="24:34">
      <c r="AF309" s="8"/>
      <c r="AG309" s="8"/>
      <c r="AH309" s="8"/>
    </row>
    <row r="310" spans="24:34">
      <c r="X310" s="301"/>
      <c r="AF310" s="8"/>
      <c r="AG310" s="8"/>
      <c r="AH310" s="8"/>
    </row>
    <row r="311" spans="24:34">
      <c r="AF311" s="8"/>
      <c r="AG311" s="8"/>
      <c r="AH311" s="8"/>
    </row>
    <row r="312" spans="24:34">
      <c r="X312" s="301"/>
      <c r="AF312" s="8"/>
      <c r="AG312" s="8"/>
      <c r="AH312" s="8"/>
    </row>
    <row r="313" spans="24:34">
      <c r="X313" s="301"/>
      <c r="AF313" s="8"/>
      <c r="AG313" s="8"/>
      <c r="AH313" s="8"/>
    </row>
    <row r="314" spans="24:34">
      <c r="X314" s="301"/>
      <c r="AF314" s="8"/>
      <c r="AG314" s="8"/>
      <c r="AH314" s="8"/>
    </row>
    <row r="315" spans="24:34">
      <c r="X315" s="301"/>
      <c r="AF315" s="8"/>
      <c r="AG315" s="8"/>
      <c r="AH315" s="8"/>
    </row>
    <row r="316" spans="24:34">
      <c r="X316" s="301"/>
      <c r="AF316" s="8"/>
      <c r="AG316" s="8"/>
      <c r="AH316" s="8"/>
    </row>
    <row r="317" spans="24:34">
      <c r="X317" s="301"/>
      <c r="AF317" s="8"/>
      <c r="AG317" s="8"/>
      <c r="AH317" s="8"/>
    </row>
    <row r="318" spans="24:34">
      <c r="X318" s="301"/>
      <c r="AF318" s="8"/>
      <c r="AG318" s="8"/>
      <c r="AH318" s="8"/>
    </row>
    <row r="319" spans="24:34">
      <c r="X319" s="301"/>
      <c r="AF319" s="8"/>
      <c r="AG319" s="8"/>
      <c r="AH319" s="8"/>
    </row>
    <row r="320" spans="24:34">
      <c r="X320" s="301"/>
      <c r="AF320" s="8"/>
      <c r="AG320" s="8"/>
      <c r="AH320" s="8"/>
    </row>
    <row r="321" spans="24:34">
      <c r="X321" s="301"/>
      <c r="AF321" s="8"/>
      <c r="AG321" s="8"/>
      <c r="AH321" s="8"/>
    </row>
    <row r="322" spans="24:34">
      <c r="X322" s="301"/>
      <c r="AF322" s="8"/>
      <c r="AG322" s="8"/>
      <c r="AH322" s="8"/>
    </row>
    <row r="323" spans="24:34">
      <c r="X323" s="301"/>
      <c r="AF323" s="8"/>
      <c r="AG323" s="8"/>
      <c r="AH323" s="8"/>
    </row>
    <row r="324" spans="24:34">
      <c r="X324" s="301"/>
      <c r="AF324" s="8"/>
      <c r="AG324" s="8"/>
      <c r="AH324" s="8"/>
    </row>
    <row r="325" spans="24:34">
      <c r="X325" s="301"/>
      <c r="AF325" s="8"/>
      <c r="AG325" s="8"/>
      <c r="AH325" s="8"/>
    </row>
    <row r="326" spans="24:34">
      <c r="X326" s="301"/>
      <c r="AF326" s="8"/>
      <c r="AG326" s="8"/>
      <c r="AH326" s="8"/>
    </row>
    <row r="327" spans="24:34">
      <c r="X327" s="301"/>
      <c r="AF327" s="8"/>
      <c r="AG327" s="8"/>
      <c r="AH327" s="8"/>
    </row>
    <row r="328" spans="24:34">
      <c r="X328" s="301"/>
      <c r="AF328" s="8"/>
      <c r="AG328" s="8"/>
      <c r="AH328" s="8"/>
    </row>
    <row r="329" spans="24:34">
      <c r="X329" s="301"/>
      <c r="AF329" s="8"/>
      <c r="AG329" s="8"/>
      <c r="AH329" s="8"/>
    </row>
    <row r="330" spans="24:34">
      <c r="X330" s="301"/>
      <c r="AF330" s="8"/>
      <c r="AG330" s="8"/>
      <c r="AH330" s="8"/>
    </row>
    <row r="331" spans="24:34">
      <c r="X331" s="301"/>
      <c r="AF331" s="8"/>
      <c r="AG331" s="8"/>
      <c r="AH331" s="8"/>
    </row>
    <row r="332" spans="24:34">
      <c r="X332" s="301"/>
      <c r="AF332" s="8"/>
      <c r="AG332" s="8"/>
      <c r="AH332" s="8"/>
    </row>
    <row r="333" spans="24:34">
      <c r="X333" s="301"/>
      <c r="AF333" s="8"/>
      <c r="AG333" s="8"/>
      <c r="AH333" s="8"/>
    </row>
    <row r="334" spans="24:34">
      <c r="X334" s="301"/>
      <c r="AF334" s="8"/>
      <c r="AG334" s="8"/>
      <c r="AH334" s="8"/>
    </row>
    <row r="335" spans="24:34">
      <c r="X335" s="301"/>
      <c r="AF335" s="8"/>
      <c r="AG335" s="8"/>
      <c r="AH335" s="8"/>
    </row>
    <row r="336" spans="24:34">
      <c r="X336" s="301"/>
      <c r="AF336" s="8"/>
      <c r="AG336" s="8"/>
      <c r="AH336" s="8"/>
    </row>
    <row r="337" spans="24:34">
      <c r="X337" s="301"/>
      <c r="AF337" s="8"/>
      <c r="AG337" s="8"/>
      <c r="AH337" s="8"/>
    </row>
    <row r="338" spans="24:34">
      <c r="X338" s="301"/>
      <c r="AF338" s="8"/>
      <c r="AG338" s="8"/>
      <c r="AH338" s="8"/>
    </row>
    <row r="339" spans="24:34">
      <c r="X339" s="301"/>
      <c r="AF339" s="8"/>
      <c r="AG339" s="8"/>
      <c r="AH339" s="8"/>
    </row>
    <row r="340" spans="24:34">
      <c r="X340" s="301"/>
      <c r="AF340" s="8"/>
      <c r="AG340" s="8"/>
      <c r="AH340" s="8"/>
    </row>
    <row r="341" spans="24:34">
      <c r="X341" s="301"/>
      <c r="AF341" s="8"/>
      <c r="AG341" s="8"/>
      <c r="AH341" s="8"/>
    </row>
    <row r="342" spans="24:34">
      <c r="X342" s="301"/>
      <c r="AF342" s="8"/>
      <c r="AG342" s="8"/>
      <c r="AH342" s="8"/>
    </row>
    <row r="343" spans="24:34">
      <c r="X343" s="301"/>
      <c r="AF343" s="8"/>
      <c r="AG343" s="8"/>
      <c r="AH343" s="8"/>
    </row>
    <row r="344" spans="24:34">
      <c r="X344" s="301"/>
      <c r="AF344" s="8"/>
      <c r="AG344" s="8"/>
      <c r="AH344" s="8"/>
    </row>
    <row r="345" spans="24:34">
      <c r="X345" s="301"/>
      <c r="AF345" s="8"/>
      <c r="AG345" s="8"/>
      <c r="AH345" s="8"/>
    </row>
    <row r="346" spans="24:34">
      <c r="X346" s="301"/>
      <c r="AF346" s="8"/>
      <c r="AG346" s="8"/>
      <c r="AH346" s="8"/>
    </row>
    <row r="347" spans="24:34">
      <c r="X347" s="301"/>
      <c r="AF347" s="8"/>
      <c r="AG347" s="8"/>
      <c r="AH347" s="8"/>
    </row>
    <row r="348" spans="24:34">
      <c r="X348" s="301"/>
      <c r="AF348" s="8"/>
      <c r="AG348" s="8"/>
      <c r="AH348" s="8"/>
    </row>
    <row r="349" spans="24:34">
      <c r="X349" s="301"/>
      <c r="AF349" s="8"/>
      <c r="AG349" s="8"/>
      <c r="AH349" s="8"/>
    </row>
    <row r="350" spans="24:34">
      <c r="X350" s="301"/>
      <c r="AF350" s="8"/>
      <c r="AG350" s="8"/>
      <c r="AH350" s="8"/>
    </row>
    <row r="351" spans="24:34">
      <c r="X351" s="301"/>
      <c r="AF351" s="8"/>
      <c r="AG351" s="8"/>
      <c r="AH351" s="8"/>
    </row>
    <row r="352" spans="24:34">
      <c r="X352" s="301"/>
      <c r="AF352" s="8"/>
      <c r="AG352" s="8"/>
      <c r="AH352" s="8"/>
    </row>
    <row r="353" spans="24:34">
      <c r="X353" s="301"/>
      <c r="AF353" s="8"/>
      <c r="AG353" s="8"/>
      <c r="AH353" s="8"/>
    </row>
    <row r="354" spans="24:34">
      <c r="X354" s="301"/>
      <c r="AF354" s="8"/>
      <c r="AG354" s="8"/>
      <c r="AH354" s="8"/>
    </row>
    <row r="355" spans="24:34">
      <c r="X355" s="301"/>
      <c r="AF355" s="8"/>
      <c r="AG355" s="8"/>
      <c r="AH355" s="8"/>
    </row>
    <row r="356" spans="24:34">
      <c r="X356" s="301"/>
      <c r="AF356" s="8"/>
      <c r="AG356" s="8"/>
      <c r="AH356" s="8"/>
    </row>
    <row r="357" spans="24:34">
      <c r="X357" s="301"/>
      <c r="AF357" s="8"/>
      <c r="AG357" s="8"/>
      <c r="AH357" s="8"/>
    </row>
    <row r="358" spans="24:34">
      <c r="X358" s="301"/>
      <c r="AF358" s="8"/>
      <c r="AG358" s="8"/>
      <c r="AH358" s="8"/>
    </row>
    <row r="359" spans="24:34">
      <c r="X359" s="301"/>
      <c r="AF359" s="8"/>
      <c r="AG359" s="8"/>
      <c r="AH359" s="8"/>
    </row>
    <row r="360" spans="24:34">
      <c r="X360" s="301"/>
      <c r="AF360" s="8"/>
      <c r="AG360" s="8"/>
      <c r="AH360" s="8"/>
    </row>
    <row r="361" spans="24:34">
      <c r="X361" s="301"/>
      <c r="AF361" s="8"/>
      <c r="AG361" s="8"/>
      <c r="AH361" s="8"/>
    </row>
    <row r="362" spans="24:34">
      <c r="X362" s="301"/>
      <c r="AF362" s="8"/>
      <c r="AG362" s="8"/>
      <c r="AH362" s="8"/>
    </row>
    <row r="363" spans="24:34">
      <c r="X363" s="301"/>
      <c r="AF363" s="8"/>
      <c r="AG363" s="8"/>
      <c r="AH363" s="8"/>
    </row>
    <row r="364" spans="24:34">
      <c r="X364" s="301"/>
      <c r="AF364" s="8"/>
      <c r="AG364" s="8"/>
      <c r="AH364" s="8"/>
    </row>
    <row r="365" spans="24:34">
      <c r="X365" s="301"/>
      <c r="AF365" s="8"/>
      <c r="AG365" s="8"/>
      <c r="AH365" s="8"/>
    </row>
    <row r="366" spans="24:34">
      <c r="AF366" s="8"/>
      <c r="AG366" s="8"/>
      <c r="AH366" s="8"/>
    </row>
    <row r="367" spans="24:34">
      <c r="X367" s="301"/>
      <c r="AF367" s="8"/>
      <c r="AG367" s="8"/>
      <c r="AH367" s="8"/>
    </row>
    <row r="368" spans="24:34">
      <c r="X368" s="301"/>
      <c r="AF368" s="8"/>
      <c r="AG368" s="8"/>
      <c r="AH368" s="8"/>
    </row>
    <row r="369" spans="24:34">
      <c r="X369" s="301"/>
      <c r="AF369" s="8"/>
      <c r="AG369" s="8"/>
      <c r="AH369" s="8"/>
    </row>
    <row r="370" spans="24:34">
      <c r="X370" s="301"/>
      <c r="AF370" s="8"/>
      <c r="AG370" s="8"/>
      <c r="AH370" s="8"/>
    </row>
    <row r="371" spans="24:34">
      <c r="X371" s="301"/>
      <c r="AF371" s="8"/>
      <c r="AG371" s="8"/>
      <c r="AH371" s="8"/>
    </row>
    <row r="372" spans="24:34">
      <c r="X372" s="301"/>
      <c r="AF372" s="8"/>
      <c r="AG372" s="8"/>
      <c r="AH372" s="8"/>
    </row>
    <row r="373" spans="24:34">
      <c r="X373" s="301"/>
      <c r="AF373" s="8"/>
      <c r="AG373" s="8"/>
      <c r="AH373" s="8"/>
    </row>
    <row r="374" spans="24:34">
      <c r="AF374" s="8"/>
      <c r="AG374" s="8"/>
      <c r="AH374" s="8"/>
    </row>
    <row r="375" spans="24:34">
      <c r="AF375" s="8"/>
      <c r="AG375" s="8"/>
      <c r="AH375" s="8"/>
    </row>
    <row r="376" spans="24:34">
      <c r="X376" s="301"/>
      <c r="AF376" s="8"/>
      <c r="AG376" s="8"/>
      <c r="AH376" s="8"/>
    </row>
    <row r="377" spans="24:34">
      <c r="X377" s="301"/>
      <c r="AF377" s="8"/>
      <c r="AG377" s="8"/>
      <c r="AH377" s="8"/>
    </row>
    <row r="378" spans="24:34">
      <c r="X378" s="301"/>
      <c r="AF378" s="8"/>
      <c r="AG378" s="8"/>
      <c r="AH378" s="8"/>
    </row>
    <row r="379" spans="24:34">
      <c r="X379" s="301"/>
      <c r="AF379" s="8"/>
      <c r="AG379" s="8"/>
      <c r="AH379" s="8"/>
    </row>
    <row r="380" spans="24:34">
      <c r="X380" s="301"/>
      <c r="AF380" s="8"/>
      <c r="AG380" s="8"/>
      <c r="AH380" s="8"/>
    </row>
  </sheetData>
  <mergeCells count="65">
    <mergeCell ref="J63:K63"/>
    <mergeCell ref="L63:N63"/>
    <mergeCell ref="H69:J69"/>
    <mergeCell ref="N69:T69"/>
    <mergeCell ref="A70:H70"/>
    <mergeCell ref="A71:J71"/>
    <mergeCell ref="F21:F23"/>
    <mergeCell ref="G21:G23"/>
    <mergeCell ref="Y21:Y23"/>
    <mergeCell ref="Z21:Z23"/>
    <mergeCell ref="AA21:AA23"/>
    <mergeCell ref="AB21:AB23"/>
    <mergeCell ref="AU16:AU23"/>
    <mergeCell ref="AV16:AV23"/>
    <mergeCell ref="K17:K22"/>
    <mergeCell ref="L17:L22"/>
    <mergeCell ref="M17:M22"/>
    <mergeCell ref="N17:N22"/>
    <mergeCell ref="O17:O22"/>
    <mergeCell ref="P17:P22"/>
    <mergeCell ref="Q17:Q22"/>
    <mergeCell ref="R17:R22"/>
    <mergeCell ref="AD16:AD22"/>
    <mergeCell ref="AE16:AE22"/>
    <mergeCell ref="AF16:AF22"/>
    <mergeCell ref="AG16:AG22"/>
    <mergeCell ref="AH16:AH22"/>
    <mergeCell ref="AI16:AI22"/>
    <mergeCell ref="S16:S22"/>
    <mergeCell ref="T16:T22"/>
    <mergeCell ref="U16:U22"/>
    <mergeCell ref="X16:X23"/>
    <mergeCell ref="Y16:AB20"/>
    <mergeCell ref="AC16:AC22"/>
    <mergeCell ref="A16:A23"/>
    <mergeCell ref="B16:G20"/>
    <mergeCell ref="H16:H22"/>
    <mergeCell ref="I16:I21"/>
    <mergeCell ref="J16:J22"/>
    <mergeCell ref="K16:R16"/>
    <mergeCell ref="B21:B23"/>
    <mergeCell ref="C21:C23"/>
    <mergeCell ref="D21:D23"/>
    <mergeCell ref="E21:E23"/>
    <mergeCell ref="AB12:AB13"/>
    <mergeCell ref="R13:S13"/>
    <mergeCell ref="G14:H14"/>
    <mergeCell ref="R14:S14"/>
    <mergeCell ref="X14:Y15"/>
    <mergeCell ref="Z14:Z15"/>
    <mergeCell ref="AA14:AA15"/>
    <mergeCell ref="AB14:AB15"/>
    <mergeCell ref="D10:R10"/>
    <mergeCell ref="X10:Y10"/>
    <mergeCell ref="X11:Y11"/>
    <mergeCell ref="X12:Y13"/>
    <mergeCell ref="Z12:Z13"/>
    <mergeCell ref="AA12:AA13"/>
    <mergeCell ref="A1:C1"/>
    <mergeCell ref="AA1:AB1"/>
    <mergeCell ref="G2:P2"/>
    <mergeCell ref="I3:K3"/>
    <mergeCell ref="S3:T3"/>
    <mergeCell ref="B8:D8"/>
    <mergeCell ref="AB8:AB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2022-05-01T21:25:55Z</dcterms:created>
  <dcterms:modified xsi:type="dcterms:W3CDTF">2022-05-01T21:26:09Z</dcterms:modified>
</cp:coreProperties>
</file>