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3052022\"/>
    </mc:Choice>
  </mc:AlternateContent>
  <xr:revisionPtr revIDLastSave="0" documentId="8_{62940837-FF07-4BD0-9477-EFF9EC5C7D3A}" xr6:coauthVersionLast="36" xr6:coauthVersionMax="36" xr10:uidLastSave="{00000000-0000-0000-0000-000000000000}"/>
  <bookViews>
    <workbookView xWindow="0" yWindow="0" windowWidth="28770" windowHeight="11595" xr2:uid="{D5EE1D7A-19F1-4571-9B12-958B9C671FDF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(HPSLDC)'!$D$58</definedName>
    <definedName name="_S3" localSheetId="0">'Report_DPS (HPSLDC)'!$F$74</definedName>
    <definedName name="a" localSheetId="0">'Report_DPS (HPSLDC)'!$D$58</definedName>
    <definedName name="b" localSheetId="0">'Report_DPS (HPSLDC)'!#REF!</definedName>
    <definedName name="dtp">'[2]ACTUAL GENERATION'!$X$11</definedName>
    <definedName name="FF">'[3]ACTUAL GENERATION'!$X$11</definedName>
    <definedName name="od">'[1]ACTUAL GENERATION'!$F$21</definedName>
    <definedName name="_xlnm.Print_Area" localSheetId="0">'Report_DPS (HPSLDC)'!$A$1:$I$94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2" i="1" l="1"/>
  <c r="C115" i="1"/>
  <c r="I85" i="1"/>
  <c r="D85" i="1"/>
  <c r="G84" i="1"/>
  <c r="I83" i="1"/>
  <c r="I84" i="1" s="1"/>
  <c r="G83" i="1"/>
  <c r="I82" i="1"/>
  <c r="I81" i="1"/>
  <c r="F81" i="1"/>
  <c r="I80" i="1"/>
  <c r="F80" i="1"/>
  <c r="I79" i="1"/>
  <c r="S73" i="1" s="1"/>
  <c r="F79" i="1"/>
  <c r="D78" i="1"/>
  <c r="C78" i="1"/>
  <c r="B78" i="1"/>
  <c r="I77" i="1"/>
  <c r="D77" i="1"/>
  <c r="C77" i="1"/>
  <c r="B77" i="1"/>
  <c r="I76" i="1"/>
  <c r="D76" i="1"/>
  <c r="C76" i="1"/>
  <c r="B76" i="1"/>
  <c r="D75" i="1"/>
  <c r="C75" i="1"/>
  <c r="B75" i="1"/>
  <c r="I74" i="1"/>
  <c r="C122" i="1" s="1"/>
  <c r="D74" i="1"/>
  <c r="C74" i="1"/>
  <c r="B74" i="1"/>
  <c r="R73" i="1"/>
  <c r="Q73" i="1"/>
  <c r="P73" i="1"/>
  <c r="O73" i="1"/>
  <c r="N73" i="1"/>
  <c r="M73" i="1"/>
  <c r="L73" i="1"/>
  <c r="K73" i="1"/>
  <c r="D73" i="1"/>
  <c r="C73" i="1"/>
  <c r="B73" i="1"/>
  <c r="D72" i="1"/>
  <c r="C72" i="1"/>
  <c r="B72" i="1"/>
  <c r="I71" i="1"/>
  <c r="F71" i="1" s="1"/>
  <c r="H71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D84" i="1" s="1"/>
  <c r="C69" i="1"/>
  <c r="B69" i="1"/>
  <c r="I68" i="1"/>
  <c r="H68" i="1"/>
  <c r="F68" i="1"/>
  <c r="D68" i="1"/>
  <c r="C68" i="1"/>
  <c r="B68" i="1"/>
  <c r="I67" i="1"/>
  <c r="F67" i="1" s="1"/>
  <c r="H67" i="1"/>
  <c r="D67" i="1"/>
  <c r="C67" i="1"/>
  <c r="C84" i="1" s="1"/>
  <c r="B67" i="1"/>
  <c r="I66" i="1"/>
  <c r="S58" i="1" s="1"/>
  <c r="H66" i="1"/>
  <c r="F66" i="1"/>
  <c r="I65" i="1"/>
  <c r="H65" i="1"/>
  <c r="F65" i="1"/>
  <c r="I64" i="1"/>
  <c r="H64" i="1"/>
  <c r="F64" i="1"/>
  <c r="D64" i="1"/>
  <c r="C117" i="1" s="1"/>
  <c r="D63" i="1"/>
  <c r="I62" i="1"/>
  <c r="H62" i="1"/>
  <c r="F62" i="1"/>
  <c r="I61" i="1"/>
  <c r="H61" i="1"/>
  <c r="F61" i="1"/>
  <c r="D61" i="1"/>
  <c r="B61" i="1"/>
  <c r="I60" i="1"/>
  <c r="H60" i="1"/>
  <c r="F60" i="1"/>
  <c r="D60" i="1"/>
  <c r="B60" i="1"/>
  <c r="I59" i="1"/>
  <c r="E122" i="1" s="1"/>
  <c r="H59" i="1"/>
  <c r="D59" i="1"/>
  <c r="C116" i="1" s="1"/>
  <c r="B59" i="1"/>
  <c r="I58" i="1"/>
  <c r="H58" i="1"/>
  <c r="F58" i="1"/>
  <c r="D58" i="1"/>
  <c r="D62" i="1" s="1"/>
  <c r="D56" i="1"/>
  <c r="I55" i="1"/>
  <c r="H55" i="1"/>
  <c r="F55" i="1"/>
  <c r="D55" i="1"/>
  <c r="D54" i="1"/>
  <c r="C114" i="1" s="1"/>
  <c r="I53" i="1"/>
  <c r="H53" i="1"/>
  <c r="F53" i="1"/>
  <c r="D53" i="1"/>
  <c r="B53" i="1"/>
  <c r="D52" i="1"/>
  <c r="B52" i="1"/>
  <c r="G51" i="1"/>
  <c r="I50" i="1"/>
  <c r="H50" i="1"/>
  <c r="D50" i="1"/>
  <c r="I49" i="1"/>
  <c r="I72" i="1" s="1"/>
  <c r="K67" i="1" s="1"/>
  <c r="H49" i="1"/>
  <c r="H72" i="1" s="1"/>
  <c r="M48" i="1"/>
  <c r="I46" i="1"/>
  <c r="G46" i="1"/>
  <c r="F46" i="1"/>
  <c r="G45" i="1"/>
  <c r="D51" i="1" s="1"/>
  <c r="F45" i="1"/>
  <c r="H44" i="1"/>
  <c r="G44" i="1"/>
  <c r="F44" i="1"/>
  <c r="E44" i="1"/>
  <c r="C44" i="1"/>
  <c r="H43" i="1"/>
  <c r="G43" i="1"/>
  <c r="F43" i="1"/>
  <c r="E43" i="1"/>
  <c r="D43" i="1"/>
  <c r="C43" i="1"/>
  <c r="B43" i="1"/>
  <c r="F41" i="1"/>
  <c r="I39" i="1"/>
  <c r="H39" i="1"/>
  <c r="G39" i="1"/>
  <c r="F39" i="1"/>
  <c r="E39" i="1"/>
  <c r="D39" i="1"/>
  <c r="F38" i="1"/>
  <c r="E38" i="1"/>
  <c r="D38" i="1"/>
  <c r="I37" i="1"/>
  <c r="G37" i="1" s="1"/>
  <c r="H37" i="1"/>
  <c r="F37" i="1"/>
  <c r="E37" i="1"/>
  <c r="D37" i="1"/>
  <c r="H33" i="1"/>
  <c r="G33" i="1"/>
  <c r="F33" i="1"/>
  <c r="C33" i="1"/>
  <c r="C34" i="1" s="1"/>
  <c r="M47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H34" i="1" s="1"/>
  <c r="G23" i="1"/>
  <c r="G34" i="1" s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E21" i="1"/>
  <c r="D21" i="1"/>
  <c r="I20" i="1"/>
  <c r="H20" i="1"/>
  <c r="G20" i="1"/>
  <c r="F20" i="1"/>
  <c r="F34" i="1" s="1"/>
  <c r="N31" i="1" s="1"/>
  <c r="E20" i="1"/>
  <c r="E34" i="1" s="1"/>
  <c r="D20" i="1"/>
  <c r="D34" i="1" s="1"/>
  <c r="R16" i="1"/>
  <c r="D11" i="1"/>
  <c r="I5" i="1"/>
  <c r="C1" i="1"/>
  <c r="D48" i="1" l="1"/>
  <c r="N34" i="1"/>
  <c r="I52" i="1"/>
  <c r="G38" i="1"/>
  <c r="D49" i="1"/>
  <c r="F59" i="1"/>
  <c r="I78" i="1"/>
  <c r="C113" i="1" l="1"/>
  <c r="B122" i="1"/>
  <c r="D57" i="1"/>
  <c r="D65" i="1" s="1"/>
  <c r="D86" i="1" l="1"/>
  <c r="I73" i="1"/>
  <c r="I75" i="1" s="1"/>
  <c r="D11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2" authorId="0" shapeId="0" xr:uid="{272F1E14-CEB0-42F5-9A97-85A114D038FA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4" authorId="1" shapeId="0" xr:uid="{6F17A092-AF34-4773-B197-86283896916C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5" authorId="2" shapeId="0" xr:uid="{1D040B27-D6AF-456F-A98E-86A2CFB0A28E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<sst xmlns="http://schemas.openxmlformats.org/spreadsheetml/2006/main" count="144" uniqueCount="137">
  <si>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</si>
  <si>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</si>
  <si>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</si>
  <si>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</si>
  <si>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</si>
  <si>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</si>
  <si>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</si>
  <si>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</si>
  <si>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</si>
  <si>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</si>
  <si>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</si>
  <si>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</si>
  <si>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</si>
  <si>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</si>
  <si>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</si>
  <si>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</si>
  <si>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</si>
  <si>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</si>
  <si>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</si>
  <si>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</si>
  <si>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</si>
  <si>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</si>
  <si>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</si>
  <si>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</si>
  <si>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</si>
  <si>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</si>
  <si>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</si>
  <si>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</si>
  <si>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</si>
  <si>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</si>
  <si>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</si>
  <si>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</si>
  <si>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</si>
  <si>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</si>
  <si>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</si>
  <si>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</si>
  <si>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</si>
  <si>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</si>
  <si>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</si>
  <si>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</si>
  <si>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</si>
  <si>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</si>
  <si>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 xml:space="preserve">KASHANG =5.07 + SAWRA KUDDU =3.2 (87%)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</si>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</sst>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11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0" fontId="1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10" fillId="4" borderId="26" xfId="1" applyNumberFormat="1" applyFont="1" applyFill="1" applyBorder="1" applyAlignment="1" applyProtection="1">
      <alignment horizontal="center" vertical="center"/>
    </xf>
    <xf numFmtId="2" fontId="10" fillId="0" borderId="26" xfId="1" applyNumberFormat="1" applyFont="1" applyFill="1" applyBorder="1" applyAlignment="1" applyProtection="1">
      <alignment horizontal="center" vertical="center"/>
    </xf>
    <xf numFmtId="2" fontId="10" fillId="0" borderId="27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2" fontId="6" fillId="2" borderId="33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2" fontId="6" fillId="2" borderId="21" xfId="1" applyNumberFormat="1" applyFont="1" applyFill="1" applyBorder="1" applyAlignment="1" applyProtection="1">
      <alignment horizontal="center" vertical="center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6D4B3C08-6B3C-492A-B0AB-AD2ACA660799}"/>
    <cellStyle name="Percent 2 2" xfId="3" xr:uid="{88B5509F-BEB5-482C-9287-7CCADFD2FD4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1215</c:v>
                </c:pt>
                <c:pt idx="1">
                  <c:v>1191</c:v>
                </c:pt>
                <c:pt idx="2">
                  <c:v>1183</c:v>
                </c:pt>
                <c:pt idx="3">
                  <c:v>1197</c:v>
                </c:pt>
                <c:pt idx="4">
                  <c:v>1198</c:v>
                </c:pt>
                <c:pt idx="5">
                  <c:v>1187</c:v>
                </c:pt>
                <c:pt idx="6">
                  <c:v>1186</c:v>
                </c:pt>
                <c:pt idx="7">
                  <c:v>1171</c:v>
                </c:pt>
                <c:pt idx="8">
                  <c:v>1157</c:v>
                </c:pt>
                <c:pt idx="9">
                  <c:v>1173</c:v>
                </c:pt>
                <c:pt idx="10">
                  <c:v>1166</c:v>
                </c:pt>
                <c:pt idx="11">
                  <c:v>1149</c:v>
                </c:pt>
                <c:pt idx="12">
                  <c:v>1141</c:v>
                </c:pt>
                <c:pt idx="13">
                  <c:v>1137</c:v>
                </c:pt>
                <c:pt idx="14">
                  <c:v>1133</c:v>
                </c:pt>
                <c:pt idx="15">
                  <c:v>1142</c:v>
                </c:pt>
                <c:pt idx="16">
                  <c:v>1157</c:v>
                </c:pt>
                <c:pt idx="17">
                  <c:v>1154</c:v>
                </c:pt>
                <c:pt idx="18">
                  <c:v>1155</c:v>
                </c:pt>
                <c:pt idx="19">
                  <c:v>1165</c:v>
                </c:pt>
                <c:pt idx="20">
                  <c:v>1178</c:v>
                </c:pt>
                <c:pt idx="21">
                  <c:v>1202</c:v>
                </c:pt>
                <c:pt idx="22">
                  <c:v>1243</c:v>
                </c:pt>
                <c:pt idx="23">
                  <c:v>1294</c:v>
                </c:pt>
                <c:pt idx="24">
                  <c:v>1342</c:v>
                </c:pt>
                <c:pt idx="25">
                  <c:v>1373</c:v>
                </c:pt>
                <c:pt idx="26">
                  <c:v>1390</c:v>
                </c:pt>
                <c:pt idx="27">
                  <c:v>1399</c:v>
                </c:pt>
                <c:pt idx="28">
                  <c:v>1428</c:v>
                </c:pt>
                <c:pt idx="29">
                  <c:v>1434</c:v>
                </c:pt>
                <c:pt idx="30">
                  <c:v>1438</c:v>
                </c:pt>
                <c:pt idx="31">
                  <c:v>1450</c:v>
                </c:pt>
                <c:pt idx="32">
                  <c:v>1466</c:v>
                </c:pt>
                <c:pt idx="33">
                  <c:v>1492</c:v>
                </c:pt>
                <c:pt idx="34">
                  <c:v>1484</c:v>
                </c:pt>
                <c:pt idx="35">
                  <c:v>1493</c:v>
                </c:pt>
                <c:pt idx="36">
                  <c:v>1522</c:v>
                </c:pt>
                <c:pt idx="37">
                  <c:v>1535</c:v>
                </c:pt>
                <c:pt idx="38">
                  <c:v>1538</c:v>
                </c:pt>
                <c:pt idx="39">
                  <c:v>1555</c:v>
                </c:pt>
                <c:pt idx="40">
                  <c:v>1561</c:v>
                </c:pt>
                <c:pt idx="41">
                  <c:v>1557</c:v>
                </c:pt>
                <c:pt idx="42">
                  <c:v>1573</c:v>
                </c:pt>
                <c:pt idx="43">
                  <c:v>1565</c:v>
                </c:pt>
                <c:pt idx="44">
                  <c:v>1551</c:v>
                </c:pt>
                <c:pt idx="45">
                  <c:v>1530</c:v>
                </c:pt>
                <c:pt idx="46">
                  <c:v>1493</c:v>
                </c:pt>
                <c:pt idx="47">
                  <c:v>1459</c:v>
                </c:pt>
                <c:pt idx="48">
                  <c:v>1451</c:v>
                </c:pt>
                <c:pt idx="49">
                  <c:v>1422</c:v>
                </c:pt>
                <c:pt idx="50">
                  <c:v>1402</c:v>
                </c:pt>
                <c:pt idx="51">
                  <c:v>1393</c:v>
                </c:pt>
                <c:pt idx="52">
                  <c:v>1350</c:v>
                </c:pt>
                <c:pt idx="53">
                  <c:v>1334</c:v>
                </c:pt>
                <c:pt idx="54">
                  <c:v>1347</c:v>
                </c:pt>
                <c:pt idx="55">
                  <c:v>1370</c:v>
                </c:pt>
                <c:pt idx="56">
                  <c:v>1381</c:v>
                </c:pt>
                <c:pt idx="57">
                  <c:v>1367</c:v>
                </c:pt>
                <c:pt idx="58">
                  <c:v>1383</c:v>
                </c:pt>
                <c:pt idx="59">
                  <c:v>1378</c:v>
                </c:pt>
                <c:pt idx="60">
                  <c:v>1389</c:v>
                </c:pt>
                <c:pt idx="61">
                  <c:v>1386</c:v>
                </c:pt>
                <c:pt idx="62">
                  <c:v>1388</c:v>
                </c:pt>
                <c:pt idx="63">
                  <c:v>1385</c:v>
                </c:pt>
                <c:pt idx="64">
                  <c:v>1368</c:v>
                </c:pt>
                <c:pt idx="65">
                  <c:v>1342</c:v>
                </c:pt>
                <c:pt idx="66">
                  <c:v>1306</c:v>
                </c:pt>
                <c:pt idx="67">
                  <c:v>1294</c:v>
                </c:pt>
                <c:pt idx="68">
                  <c:v>1264</c:v>
                </c:pt>
                <c:pt idx="69">
                  <c:v>1267</c:v>
                </c:pt>
                <c:pt idx="70">
                  <c:v>1193</c:v>
                </c:pt>
                <c:pt idx="71">
                  <c:v>1204</c:v>
                </c:pt>
                <c:pt idx="72">
                  <c:v>1183</c:v>
                </c:pt>
                <c:pt idx="73">
                  <c:v>1195</c:v>
                </c:pt>
                <c:pt idx="74">
                  <c:v>1201</c:v>
                </c:pt>
                <c:pt idx="75">
                  <c:v>1208</c:v>
                </c:pt>
                <c:pt idx="76">
                  <c:v>1222</c:v>
                </c:pt>
                <c:pt idx="77">
                  <c:v>1254</c:v>
                </c:pt>
                <c:pt idx="78">
                  <c:v>1303</c:v>
                </c:pt>
                <c:pt idx="79">
                  <c:v>1309</c:v>
                </c:pt>
                <c:pt idx="80">
                  <c:v>1299</c:v>
                </c:pt>
                <c:pt idx="81">
                  <c:v>1315</c:v>
                </c:pt>
                <c:pt idx="82">
                  <c:v>1300</c:v>
                </c:pt>
                <c:pt idx="83">
                  <c:v>1287</c:v>
                </c:pt>
                <c:pt idx="84">
                  <c:v>1279</c:v>
                </c:pt>
                <c:pt idx="85">
                  <c:v>1275</c:v>
                </c:pt>
                <c:pt idx="86">
                  <c:v>1256</c:v>
                </c:pt>
                <c:pt idx="87">
                  <c:v>1244</c:v>
                </c:pt>
                <c:pt idx="88">
                  <c:v>1236</c:v>
                </c:pt>
                <c:pt idx="89">
                  <c:v>1226</c:v>
                </c:pt>
                <c:pt idx="90">
                  <c:v>1221</c:v>
                </c:pt>
                <c:pt idx="91">
                  <c:v>1183</c:v>
                </c:pt>
                <c:pt idx="92">
                  <c:v>1177</c:v>
                </c:pt>
                <c:pt idx="93">
                  <c:v>1174</c:v>
                </c:pt>
                <c:pt idx="94">
                  <c:v>1162</c:v>
                </c:pt>
                <c:pt idx="95">
                  <c:v>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5-4987-87BA-191FD3F3AD4F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1304</c:v>
                </c:pt>
                <c:pt idx="1">
                  <c:v>1177</c:v>
                </c:pt>
                <c:pt idx="2">
                  <c:v>1185</c:v>
                </c:pt>
                <c:pt idx="3">
                  <c:v>1201</c:v>
                </c:pt>
                <c:pt idx="4">
                  <c:v>1213</c:v>
                </c:pt>
                <c:pt idx="5">
                  <c:v>1206</c:v>
                </c:pt>
                <c:pt idx="6">
                  <c:v>1156</c:v>
                </c:pt>
                <c:pt idx="7">
                  <c:v>1144</c:v>
                </c:pt>
                <c:pt idx="8">
                  <c:v>1197</c:v>
                </c:pt>
                <c:pt idx="9">
                  <c:v>1245</c:v>
                </c:pt>
                <c:pt idx="10">
                  <c:v>1223</c:v>
                </c:pt>
                <c:pt idx="11">
                  <c:v>1216</c:v>
                </c:pt>
                <c:pt idx="12">
                  <c:v>1171</c:v>
                </c:pt>
                <c:pt idx="13">
                  <c:v>1178</c:v>
                </c:pt>
                <c:pt idx="14">
                  <c:v>1187</c:v>
                </c:pt>
                <c:pt idx="15">
                  <c:v>1132</c:v>
                </c:pt>
                <c:pt idx="16">
                  <c:v>1165</c:v>
                </c:pt>
                <c:pt idx="17">
                  <c:v>1167</c:v>
                </c:pt>
                <c:pt idx="18">
                  <c:v>1196</c:v>
                </c:pt>
                <c:pt idx="19">
                  <c:v>1195</c:v>
                </c:pt>
                <c:pt idx="20">
                  <c:v>1204</c:v>
                </c:pt>
                <c:pt idx="21">
                  <c:v>1223</c:v>
                </c:pt>
                <c:pt idx="22">
                  <c:v>1199</c:v>
                </c:pt>
                <c:pt idx="23">
                  <c:v>1280</c:v>
                </c:pt>
                <c:pt idx="24">
                  <c:v>1414</c:v>
                </c:pt>
                <c:pt idx="25">
                  <c:v>1537</c:v>
                </c:pt>
                <c:pt idx="26">
                  <c:v>1527</c:v>
                </c:pt>
                <c:pt idx="27">
                  <c:v>1526</c:v>
                </c:pt>
                <c:pt idx="28">
                  <c:v>1447</c:v>
                </c:pt>
                <c:pt idx="29">
                  <c:v>1452</c:v>
                </c:pt>
                <c:pt idx="30">
                  <c:v>1367</c:v>
                </c:pt>
                <c:pt idx="31">
                  <c:v>1437</c:v>
                </c:pt>
                <c:pt idx="32">
                  <c:v>1422</c:v>
                </c:pt>
                <c:pt idx="33">
                  <c:v>1438</c:v>
                </c:pt>
                <c:pt idx="34">
                  <c:v>1387</c:v>
                </c:pt>
                <c:pt idx="35">
                  <c:v>1412</c:v>
                </c:pt>
                <c:pt idx="36">
                  <c:v>1407</c:v>
                </c:pt>
                <c:pt idx="37">
                  <c:v>1447</c:v>
                </c:pt>
                <c:pt idx="38">
                  <c:v>1554</c:v>
                </c:pt>
                <c:pt idx="39">
                  <c:v>1487</c:v>
                </c:pt>
                <c:pt idx="40">
                  <c:v>1460</c:v>
                </c:pt>
                <c:pt idx="41">
                  <c:v>1520</c:v>
                </c:pt>
                <c:pt idx="42">
                  <c:v>1653</c:v>
                </c:pt>
                <c:pt idx="43">
                  <c:v>1579</c:v>
                </c:pt>
                <c:pt idx="44">
                  <c:v>1583</c:v>
                </c:pt>
                <c:pt idx="45">
                  <c:v>1552</c:v>
                </c:pt>
                <c:pt idx="46">
                  <c:v>1520</c:v>
                </c:pt>
                <c:pt idx="47">
                  <c:v>1495</c:v>
                </c:pt>
                <c:pt idx="48">
                  <c:v>1554</c:v>
                </c:pt>
                <c:pt idx="49">
                  <c:v>1505</c:v>
                </c:pt>
                <c:pt idx="50">
                  <c:v>1440</c:v>
                </c:pt>
                <c:pt idx="51">
                  <c:v>1511</c:v>
                </c:pt>
                <c:pt idx="52">
                  <c:v>1244</c:v>
                </c:pt>
                <c:pt idx="53">
                  <c:v>1342</c:v>
                </c:pt>
                <c:pt idx="54">
                  <c:v>1334</c:v>
                </c:pt>
                <c:pt idx="55">
                  <c:v>1370</c:v>
                </c:pt>
                <c:pt idx="56">
                  <c:v>1436</c:v>
                </c:pt>
                <c:pt idx="57">
                  <c:v>1465</c:v>
                </c:pt>
                <c:pt idx="58">
                  <c:v>1417</c:v>
                </c:pt>
                <c:pt idx="59">
                  <c:v>1407</c:v>
                </c:pt>
                <c:pt idx="60">
                  <c:v>1472</c:v>
                </c:pt>
                <c:pt idx="61">
                  <c:v>1471</c:v>
                </c:pt>
                <c:pt idx="62">
                  <c:v>1370</c:v>
                </c:pt>
                <c:pt idx="63">
                  <c:v>1502</c:v>
                </c:pt>
                <c:pt idx="64">
                  <c:v>1446</c:v>
                </c:pt>
                <c:pt idx="65">
                  <c:v>1432</c:v>
                </c:pt>
                <c:pt idx="66">
                  <c:v>1305</c:v>
                </c:pt>
                <c:pt idx="67">
                  <c:v>1299</c:v>
                </c:pt>
                <c:pt idx="68">
                  <c:v>1294</c:v>
                </c:pt>
                <c:pt idx="69">
                  <c:v>1301</c:v>
                </c:pt>
                <c:pt idx="70">
                  <c:v>1218</c:v>
                </c:pt>
                <c:pt idx="71">
                  <c:v>1237</c:v>
                </c:pt>
                <c:pt idx="72">
                  <c:v>1139</c:v>
                </c:pt>
                <c:pt idx="73">
                  <c:v>1197</c:v>
                </c:pt>
                <c:pt idx="74">
                  <c:v>1515</c:v>
                </c:pt>
                <c:pt idx="75">
                  <c:v>1652</c:v>
                </c:pt>
                <c:pt idx="76">
                  <c:v>1251</c:v>
                </c:pt>
                <c:pt idx="77">
                  <c:v>1272</c:v>
                </c:pt>
                <c:pt idx="78">
                  <c:v>1310</c:v>
                </c:pt>
                <c:pt idx="79">
                  <c:v>1311</c:v>
                </c:pt>
                <c:pt idx="80">
                  <c:v>1294</c:v>
                </c:pt>
                <c:pt idx="81">
                  <c:v>1284</c:v>
                </c:pt>
                <c:pt idx="82">
                  <c:v>1334</c:v>
                </c:pt>
                <c:pt idx="83">
                  <c:v>1350</c:v>
                </c:pt>
                <c:pt idx="84">
                  <c:v>1279</c:v>
                </c:pt>
                <c:pt idx="85">
                  <c:v>1286</c:v>
                </c:pt>
                <c:pt idx="86">
                  <c:v>1261</c:v>
                </c:pt>
                <c:pt idx="87">
                  <c:v>1287</c:v>
                </c:pt>
                <c:pt idx="88">
                  <c:v>1217</c:v>
                </c:pt>
                <c:pt idx="89">
                  <c:v>1274</c:v>
                </c:pt>
                <c:pt idx="90">
                  <c:v>1307</c:v>
                </c:pt>
                <c:pt idx="91">
                  <c:v>1289</c:v>
                </c:pt>
                <c:pt idx="92">
                  <c:v>1266</c:v>
                </c:pt>
                <c:pt idx="93">
                  <c:v>1290</c:v>
                </c:pt>
                <c:pt idx="94">
                  <c:v>1190</c:v>
                </c:pt>
                <c:pt idx="95">
                  <c:v>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5-4987-87BA-191FD3F3A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19712"/>
        <c:axId val="142821248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3645-4987-87BA-191FD3F3AD4F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3645-4987-87BA-191FD3F3AD4F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49.92</c:v>
                </c:pt>
                <c:pt idx="1">
                  <c:v>49.89</c:v>
                </c:pt>
                <c:pt idx="2">
                  <c:v>49.95</c:v>
                </c:pt>
                <c:pt idx="3">
                  <c:v>50.01</c:v>
                </c:pt>
                <c:pt idx="4">
                  <c:v>49.98</c:v>
                </c:pt>
                <c:pt idx="5">
                  <c:v>50.01</c:v>
                </c:pt>
                <c:pt idx="6">
                  <c:v>50.02</c:v>
                </c:pt>
                <c:pt idx="7">
                  <c:v>50.03</c:v>
                </c:pt>
                <c:pt idx="8">
                  <c:v>49.99</c:v>
                </c:pt>
                <c:pt idx="9">
                  <c:v>50.02</c:v>
                </c:pt>
                <c:pt idx="10">
                  <c:v>50.01</c:v>
                </c:pt>
                <c:pt idx="11">
                  <c:v>50</c:v>
                </c:pt>
                <c:pt idx="12">
                  <c:v>50.02</c:v>
                </c:pt>
                <c:pt idx="13">
                  <c:v>49.87</c:v>
                </c:pt>
                <c:pt idx="14">
                  <c:v>49.91</c:v>
                </c:pt>
                <c:pt idx="15">
                  <c:v>49.93</c:v>
                </c:pt>
                <c:pt idx="16">
                  <c:v>49.92</c:v>
                </c:pt>
                <c:pt idx="17">
                  <c:v>49.84</c:v>
                </c:pt>
                <c:pt idx="18">
                  <c:v>49.82</c:v>
                </c:pt>
                <c:pt idx="19">
                  <c:v>49.79</c:v>
                </c:pt>
                <c:pt idx="20">
                  <c:v>49.81</c:v>
                </c:pt>
                <c:pt idx="21">
                  <c:v>49.72</c:v>
                </c:pt>
                <c:pt idx="22">
                  <c:v>49.68</c:v>
                </c:pt>
                <c:pt idx="23">
                  <c:v>49.85</c:v>
                </c:pt>
                <c:pt idx="24">
                  <c:v>50.03</c:v>
                </c:pt>
                <c:pt idx="25">
                  <c:v>50.04</c:v>
                </c:pt>
                <c:pt idx="26">
                  <c:v>50.07</c:v>
                </c:pt>
                <c:pt idx="27">
                  <c:v>50.06</c:v>
                </c:pt>
                <c:pt idx="28">
                  <c:v>50.05</c:v>
                </c:pt>
                <c:pt idx="29">
                  <c:v>50.09</c:v>
                </c:pt>
                <c:pt idx="30">
                  <c:v>50.07</c:v>
                </c:pt>
                <c:pt idx="31">
                  <c:v>50.13</c:v>
                </c:pt>
                <c:pt idx="32">
                  <c:v>50.15</c:v>
                </c:pt>
                <c:pt idx="33">
                  <c:v>50.18</c:v>
                </c:pt>
                <c:pt idx="34">
                  <c:v>50.12</c:v>
                </c:pt>
                <c:pt idx="35">
                  <c:v>50.13</c:v>
                </c:pt>
                <c:pt idx="36">
                  <c:v>50.07</c:v>
                </c:pt>
                <c:pt idx="37">
                  <c:v>50.07</c:v>
                </c:pt>
                <c:pt idx="38">
                  <c:v>50.04</c:v>
                </c:pt>
                <c:pt idx="39">
                  <c:v>50.08</c:v>
                </c:pt>
                <c:pt idx="40">
                  <c:v>50.03</c:v>
                </c:pt>
                <c:pt idx="41">
                  <c:v>50.02</c:v>
                </c:pt>
                <c:pt idx="42">
                  <c:v>50.03</c:v>
                </c:pt>
                <c:pt idx="43">
                  <c:v>50.01</c:v>
                </c:pt>
                <c:pt idx="44">
                  <c:v>50.01</c:v>
                </c:pt>
                <c:pt idx="45">
                  <c:v>50.02</c:v>
                </c:pt>
                <c:pt idx="46">
                  <c:v>49.98</c:v>
                </c:pt>
                <c:pt idx="47">
                  <c:v>50</c:v>
                </c:pt>
                <c:pt idx="48">
                  <c:v>50.01</c:v>
                </c:pt>
                <c:pt idx="49">
                  <c:v>50.01</c:v>
                </c:pt>
                <c:pt idx="50">
                  <c:v>50.01</c:v>
                </c:pt>
                <c:pt idx="51">
                  <c:v>49.99</c:v>
                </c:pt>
                <c:pt idx="52">
                  <c:v>50.06</c:v>
                </c:pt>
                <c:pt idx="53">
                  <c:v>50.01</c:v>
                </c:pt>
                <c:pt idx="54">
                  <c:v>49.97</c:v>
                </c:pt>
                <c:pt idx="55">
                  <c:v>49.95</c:v>
                </c:pt>
                <c:pt idx="56">
                  <c:v>49.96</c:v>
                </c:pt>
                <c:pt idx="57">
                  <c:v>49.82</c:v>
                </c:pt>
                <c:pt idx="58">
                  <c:v>49.75</c:v>
                </c:pt>
                <c:pt idx="59">
                  <c:v>49.58</c:v>
                </c:pt>
                <c:pt idx="60">
                  <c:v>49.77</c:v>
                </c:pt>
                <c:pt idx="61">
                  <c:v>49.96</c:v>
                </c:pt>
                <c:pt idx="62">
                  <c:v>49.87</c:v>
                </c:pt>
                <c:pt idx="63">
                  <c:v>49.91</c:v>
                </c:pt>
                <c:pt idx="64">
                  <c:v>49.99</c:v>
                </c:pt>
                <c:pt idx="65">
                  <c:v>49.98</c:v>
                </c:pt>
                <c:pt idx="66">
                  <c:v>50.01</c:v>
                </c:pt>
                <c:pt idx="67">
                  <c:v>49.99</c:v>
                </c:pt>
                <c:pt idx="68">
                  <c:v>50.03</c:v>
                </c:pt>
                <c:pt idx="69">
                  <c:v>50.02</c:v>
                </c:pt>
                <c:pt idx="70">
                  <c:v>50.01</c:v>
                </c:pt>
                <c:pt idx="71">
                  <c:v>50.03</c:v>
                </c:pt>
                <c:pt idx="72">
                  <c:v>50.05</c:v>
                </c:pt>
                <c:pt idx="73">
                  <c:v>50.07</c:v>
                </c:pt>
                <c:pt idx="74">
                  <c:v>50.04</c:v>
                </c:pt>
                <c:pt idx="75">
                  <c:v>50.02</c:v>
                </c:pt>
                <c:pt idx="76">
                  <c:v>49.98</c:v>
                </c:pt>
                <c:pt idx="77">
                  <c:v>49.95</c:v>
                </c:pt>
                <c:pt idx="78">
                  <c:v>49.93</c:v>
                </c:pt>
                <c:pt idx="79">
                  <c:v>49.97</c:v>
                </c:pt>
                <c:pt idx="80">
                  <c:v>49.98</c:v>
                </c:pt>
                <c:pt idx="81">
                  <c:v>49.91</c:v>
                </c:pt>
                <c:pt idx="82">
                  <c:v>49.98</c:v>
                </c:pt>
                <c:pt idx="83">
                  <c:v>49.96</c:v>
                </c:pt>
                <c:pt idx="84">
                  <c:v>49.85</c:v>
                </c:pt>
                <c:pt idx="85">
                  <c:v>49.88</c:v>
                </c:pt>
                <c:pt idx="86">
                  <c:v>49.91</c:v>
                </c:pt>
                <c:pt idx="87">
                  <c:v>49.92</c:v>
                </c:pt>
                <c:pt idx="88">
                  <c:v>49.89</c:v>
                </c:pt>
                <c:pt idx="89">
                  <c:v>49.84</c:v>
                </c:pt>
                <c:pt idx="90">
                  <c:v>49.79</c:v>
                </c:pt>
                <c:pt idx="91">
                  <c:v>49.93</c:v>
                </c:pt>
                <c:pt idx="92">
                  <c:v>49.95</c:v>
                </c:pt>
                <c:pt idx="93">
                  <c:v>49.89</c:v>
                </c:pt>
                <c:pt idx="94">
                  <c:v>49.88</c:v>
                </c:pt>
                <c:pt idx="95">
                  <c:v>50.02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45-4987-87BA-191FD3F3A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3632"/>
        <c:axId val="142852096"/>
      </c:lineChart>
      <c:catAx>
        <c:axId val="14281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142821248"/>
        <c:crosses val="autoZero"/>
        <c:auto val="1"/>
        <c:lblAlgn val="ctr"/>
        <c:lblOffset val="100"/>
        <c:noMultiLvlLbl val="0"/>
      </c:catAx>
      <c:valAx>
        <c:axId val="14282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42819712"/>
        <c:crosses val="autoZero"/>
        <c:crossBetween val="between"/>
      </c:valAx>
      <c:valAx>
        <c:axId val="142852096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142853632"/>
        <c:crosses val="max"/>
        <c:crossBetween val="between"/>
      </c:valAx>
      <c:catAx>
        <c:axId val="14285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2852096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117</xdr:row>
      <xdr:rowOff>154780</xdr:rowOff>
    </xdr:from>
    <xdr:to>
      <xdr:col>10</xdr:col>
      <xdr:colOff>608436</xdr:colOff>
      <xdr:row>130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11FA51-2272-413B-B0D2-95ED0282D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2324ECBB-754B-4AAD-80C8-90049F432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3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S-%202021/DEC%202021/23122021/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Sheet4"/>
      <sheetName val="Form-7_Daily Hrly Load Sheet"/>
      <sheetName val="Form-8_DA-Report to NRLDC"/>
      <sheetName val="Form-7_Daily Hrly Load Sheet.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49.92</v>
          </cell>
          <cell r="E5">
            <v>1215</v>
          </cell>
          <cell r="T5">
            <v>1304</v>
          </cell>
        </row>
        <row r="6">
          <cell r="B6" t="str">
            <v>00.15-00.30</v>
          </cell>
          <cell r="C6">
            <v>49.89</v>
          </cell>
          <cell r="E6">
            <v>1191</v>
          </cell>
          <cell r="T6">
            <v>1177</v>
          </cell>
        </row>
        <row r="7">
          <cell r="B7" t="str">
            <v>00.30-00.45</v>
          </cell>
          <cell r="C7">
            <v>49.95</v>
          </cell>
          <cell r="E7">
            <v>1183</v>
          </cell>
          <cell r="T7">
            <v>1185</v>
          </cell>
        </row>
        <row r="8">
          <cell r="B8" t="str">
            <v>00.45-01.00</v>
          </cell>
          <cell r="C8">
            <v>50.01</v>
          </cell>
          <cell r="E8">
            <v>1197</v>
          </cell>
          <cell r="T8">
            <v>1201</v>
          </cell>
        </row>
        <row r="9">
          <cell r="B9" t="str">
            <v>01.00-01.15</v>
          </cell>
          <cell r="C9">
            <v>49.98</v>
          </cell>
          <cell r="E9">
            <v>1198</v>
          </cell>
          <cell r="T9">
            <v>1213</v>
          </cell>
        </row>
        <row r="10">
          <cell r="B10" t="str">
            <v>01.15-01.30</v>
          </cell>
          <cell r="C10">
            <v>50.01</v>
          </cell>
          <cell r="E10">
            <v>1187</v>
          </cell>
          <cell r="T10">
            <v>1206</v>
          </cell>
        </row>
        <row r="11">
          <cell r="B11" t="str">
            <v>01.30-01.45</v>
          </cell>
          <cell r="C11">
            <v>50.02</v>
          </cell>
          <cell r="E11">
            <v>1186</v>
          </cell>
          <cell r="T11">
            <v>1156</v>
          </cell>
        </row>
        <row r="12">
          <cell r="B12" t="str">
            <v>01.45-02.00</v>
          </cell>
          <cell r="C12">
            <v>50.03</v>
          </cell>
          <cell r="E12">
            <v>1171</v>
          </cell>
          <cell r="T12">
            <v>1144</v>
          </cell>
        </row>
        <row r="13">
          <cell r="B13" t="str">
            <v>02.00-02.15</v>
          </cell>
          <cell r="C13">
            <v>49.99</v>
          </cell>
          <cell r="E13">
            <v>1157</v>
          </cell>
          <cell r="T13">
            <v>1197</v>
          </cell>
        </row>
        <row r="14">
          <cell r="B14" t="str">
            <v>02.15-02.30</v>
          </cell>
          <cell r="C14">
            <v>50.02</v>
          </cell>
          <cell r="E14">
            <v>1173</v>
          </cell>
          <cell r="T14">
            <v>1245</v>
          </cell>
        </row>
        <row r="15">
          <cell r="B15" t="str">
            <v>02.30-02.45</v>
          </cell>
          <cell r="C15">
            <v>50.01</v>
          </cell>
          <cell r="E15">
            <v>1166</v>
          </cell>
          <cell r="T15">
            <v>1223</v>
          </cell>
        </row>
        <row r="16">
          <cell r="B16" t="str">
            <v>02.45-03:00</v>
          </cell>
          <cell r="C16">
            <v>50</v>
          </cell>
          <cell r="E16">
            <v>1149</v>
          </cell>
          <cell r="T16">
            <v>1216</v>
          </cell>
        </row>
        <row r="17">
          <cell r="B17" t="str">
            <v>03.00-03.15</v>
          </cell>
          <cell r="C17">
            <v>50.02</v>
          </cell>
          <cell r="E17">
            <v>1141</v>
          </cell>
          <cell r="T17">
            <v>1171</v>
          </cell>
        </row>
        <row r="18">
          <cell r="B18" t="str">
            <v>03.15-03.30</v>
          </cell>
          <cell r="C18">
            <v>49.87</v>
          </cell>
          <cell r="E18">
            <v>1137</v>
          </cell>
          <cell r="T18">
            <v>1178</v>
          </cell>
        </row>
        <row r="19">
          <cell r="B19" t="str">
            <v>03.30-03.45</v>
          </cell>
          <cell r="C19">
            <v>49.91</v>
          </cell>
          <cell r="E19">
            <v>1133</v>
          </cell>
          <cell r="T19">
            <v>1187</v>
          </cell>
        </row>
        <row r="20">
          <cell r="B20" t="str">
            <v>03.45-04.00</v>
          </cell>
          <cell r="C20">
            <v>49.93</v>
          </cell>
          <cell r="E20">
            <v>1142</v>
          </cell>
          <cell r="T20">
            <v>1132</v>
          </cell>
        </row>
        <row r="21">
          <cell r="B21" t="str">
            <v>04.00-04.15</v>
          </cell>
          <cell r="C21">
            <v>49.92</v>
          </cell>
          <cell r="E21">
            <v>1157</v>
          </cell>
          <cell r="T21">
            <v>1165</v>
          </cell>
        </row>
        <row r="22">
          <cell r="B22" t="str">
            <v>04.15-04.30</v>
          </cell>
          <cell r="C22">
            <v>49.84</v>
          </cell>
          <cell r="E22">
            <v>1154</v>
          </cell>
          <cell r="T22">
            <v>1167</v>
          </cell>
        </row>
        <row r="23">
          <cell r="B23" t="str">
            <v>04.30-04.45</v>
          </cell>
          <cell r="C23">
            <v>49.82</v>
          </cell>
          <cell r="E23">
            <v>1155</v>
          </cell>
          <cell r="T23">
            <v>1196</v>
          </cell>
        </row>
        <row r="24">
          <cell r="B24" t="str">
            <v>04.45-05.00</v>
          </cell>
          <cell r="C24">
            <v>49.79</v>
          </cell>
          <cell r="E24">
            <v>1165</v>
          </cell>
          <cell r="T24">
            <v>1195</v>
          </cell>
        </row>
        <row r="25">
          <cell r="B25" t="str">
            <v>05.00-05.15</v>
          </cell>
          <cell r="C25">
            <v>49.81</v>
          </cell>
          <cell r="E25">
            <v>1178</v>
          </cell>
          <cell r="T25">
            <v>1204</v>
          </cell>
        </row>
        <row r="26">
          <cell r="B26" t="str">
            <v>05.15-05.30</v>
          </cell>
          <cell r="C26">
            <v>49.72</v>
          </cell>
          <cell r="E26">
            <v>1202</v>
          </cell>
          <cell r="T26">
            <v>1223</v>
          </cell>
        </row>
        <row r="27">
          <cell r="B27" t="str">
            <v>05.30-05.45</v>
          </cell>
          <cell r="C27">
            <v>49.68</v>
          </cell>
          <cell r="E27">
            <v>1243</v>
          </cell>
          <cell r="T27">
            <v>1199</v>
          </cell>
        </row>
        <row r="28">
          <cell r="B28" t="str">
            <v>05.45-06.00</v>
          </cell>
          <cell r="C28">
            <v>49.85</v>
          </cell>
          <cell r="E28">
            <v>1294</v>
          </cell>
          <cell r="T28">
            <v>1280</v>
          </cell>
        </row>
        <row r="29">
          <cell r="B29" t="str">
            <v>06.00-06.15</v>
          </cell>
          <cell r="C29">
            <v>50.03</v>
          </cell>
          <cell r="E29">
            <v>1342</v>
          </cell>
          <cell r="T29">
            <v>1414</v>
          </cell>
        </row>
        <row r="30">
          <cell r="B30" t="str">
            <v>06.15-06.30</v>
          </cell>
          <cell r="C30">
            <v>50.04</v>
          </cell>
          <cell r="E30">
            <v>1373</v>
          </cell>
          <cell r="T30">
            <v>1537</v>
          </cell>
        </row>
        <row r="31">
          <cell r="B31" t="str">
            <v>06.30-06.45</v>
          </cell>
          <cell r="C31">
            <v>50.07</v>
          </cell>
          <cell r="E31">
            <v>1390</v>
          </cell>
          <cell r="T31">
            <v>1527</v>
          </cell>
        </row>
        <row r="32">
          <cell r="B32" t="str">
            <v>06.45-07.00</v>
          </cell>
          <cell r="C32">
            <v>50.06</v>
          </cell>
          <cell r="E32">
            <v>1399</v>
          </cell>
          <cell r="T32">
            <v>1526</v>
          </cell>
        </row>
        <row r="33">
          <cell r="B33" t="str">
            <v>07.00-07.15</v>
          </cell>
          <cell r="C33">
            <v>50.05</v>
          </cell>
          <cell r="E33">
            <v>1428</v>
          </cell>
          <cell r="T33">
            <v>1447</v>
          </cell>
        </row>
        <row r="34">
          <cell r="B34" t="str">
            <v>07.15-07.30</v>
          </cell>
          <cell r="C34">
            <v>50.09</v>
          </cell>
          <cell r="E34">
            <v>1434</v>
          </cell>
          <cell r="T34">
            <v>1452</v>
          </cell>
        </row>
        <row r="35">
          <cell r="B35" t="str">
            <v>07.30-07.45</v>
          </cell>
          <cell r="C35">
            <v>50.07</v>
          </cell>
          <cell r="E35">
            <v>1438</v>
          </cell>
          <cell r="T35">
            <v>1367</v>
          </cell>
        </row>
        <row r="36">
          <cell r="B36" t="str">
            <v>07.45-08.00</v>
          </cell>
          <cell r="C36">
            <v>50.13</v>
          </cell>
          <cell r="E36">
            <v>1450</v>
          </cell>
          <cell r="T36">
            <v>1437</v>
          </cell>
        </row>
        <row r="37">
          <cell r="B37" t="str">
            <v>08.00-08.15</v>
          </cell>
          <cell r="C37">
            <v>50.15</v>
          </cell>
          <cell r="E37">
            <v>1466</v>
          </cell>
          <cell r="T37">
            <v>1422</v>
          </cell>
        </row>
        <row r="38">
          <cell r="B38" t="str">
            <v>08.15-08.30</v>
          </cell>
          <cell r="C38">
            <v>50.18</v>
          </cell>
          <cell r="E38">
            <v>1492</v>
          </cell>
          <cell r="T38">
            <v>1438</v>
          </cell>
        </row>
        <row r="39">
          <cell r="B39" t="str">
            <v>08.30-08.45</v>
          </cell>
          <cell r="C39">
            <v>50.12</v>
          </cell>
          <cell r="E39">
            <v>1484</v>
          </cell>
          <cell r="T39">
            <v>1387</v>
          </cell>
        </row>
        <row r="40">
          <cell r="B40" t="str">
            <v>08.45-09.00</v>
          </cell>
          <cell r="C40">
            <v>50.13</v>
          </cell>
          <cell r="E40">
            <v>1493</v>
          </cell>
          <cell r="T40">
            <v>1412</v>
          </cell>
        </row>
        <row r="41">
          <cell r="B41" t="str">
            <v>09.00-09.15</v>
          </cell>
          <cell r="C41">
            <v>50.07</v>
          </cell>
          <cell r="E41">
            <v>1522</v>
          </cell>
          <cell r="T41">
            <v>1407</v>
          </cell>
        </row>
        <row r="42">
          <cell r="B42" t="str">
            <v>09.15-09.30</v>
          </cell>
          <cell r="C42">
            <v>50.07</v>
          </cell>
          <cell r="E42">
            <v>1535</v>
          </cell>
          <cell r="T42">
            <v>1447</v>
          </cell>
        </row>
        <row r="43">
          <cell r="B43" t="str">
            <v>09.30-09.45</v>
          </cell>
          <cell r="C43">
            <v>50.04</v>
          </cell>
          <cell r="E43">
            <v>1538</v>
          </cell>
          <cell r="T43">
            <v>1554</v>
          </cell>
        </row>
        <row r="44">
          <cell r="B44" t="str">
            <v>09.45-10.00</v>
          </cell>
          <cell r="C44">
            <v>50.08</v>
          </cell>
          <cell r="E44">
            <v>1555</v>
          </cell>
          <cell r="T44">
            <v>1487</v>
          </cell>
        </row>
        <row r="45">
          <cell r="B45" t="str">
            <v>10.00-10.15</v>
          </cell>
          <cell r="C45">
            <v>50.03</v>
          </cell>
          <cell r="E45">
            <v>1561</v>
          </cell>
          <cell r="T45">
            <v>1460</v>
          </cell>
        </row>
        <row r="46">
          <cell r="B46" t="str">
            <v>10.15-10.30</v>
          </cell>
          <cell r="C46">
            <v>50.02</v>
          </cell>
          <cell r="E46">
            <v>1557</v>
          </cell>
          <cell r="T46">
            <v>1520</v>
          </cell>
        </row>
        <row r="47">
          <cell r="B47" t="str">
            <v>10.30-10.45</v>
          </cell>
          <cell r="C47">
            <v>50.03</v>
          </cell>
          <cell r="E47">
            <v>1573</v>
          </cell>
          <cell r="T47">
            <v>1653</v>
          </cell>
        </row>
        <row r="48">
          <cell r="B48" t="str">
            <v>10.45-11.00</v>
          </cell>
          <cell r="C48">
            <v>50.01</v>
          </cell>
          <cell r="E48">
            <v>1565</v>
          </cell>
          <cell r="T48">
            <v>1579</v>
          </cell>
        </row>
        <row r="49">
          <cell r="B49" t="str">
            <v>11.00-11.15</v>
          </cell>
          <cell r="C49">
            <v>50.01</v>
          </cell>
          <cell r="E49">
            <v>1551</v>
          </cell>
          <cell r="T49">
            <v>1583</v>
          </cell>
        </row>
        <row r="50">
          <cell r="B50" t="str">
            <v>11.15-11.30</v>
          </cell>
          <cell r="C50">
            <v>50.02</v>
          </cell>
          <cell r="E50">
            <v>1530</v>
          </cell>
          <cell r="T50">
            <v>1552</v>
          </cell>
        </row>
        <row r="51">
          <cell r="B51" t="str">
            <v>11.30-11.45</v>
          </cell>
          <cell r="C51">
            <v>49.98</v>
          </cell>
          <cell r="E51">
            <v>1493</v>
          </cell>
          <cell r="T51">
            <v>1520</v>
          </cell>
        </row>
        <row r="52">
          <cell r="B52" t="str">
            <v>11.45-12.00</v>
          </cell>
          <cell r="C52">
            <v>50</v>
          </cell>
          <cell r="E52">
            <v>1459</v>
          </cell>
          <cell r="T52">
            <v>1495</v>
          </cell>
        </row>
        <row r="53">
          <cell r="B53" t="str">
            <v>12.00-12.15</v>
          </cell>
          <cell r="C53">
            <v>50.01</v>
          </cell>
          <cell r="E53">
            <v>1451</v>
          </cell>
          <cell r="T53">
            <v>1554</v>
          </cell>
        </row>
        <row r="54">
          <cell r="B54" t="str">
            <v>12.15-12.30</v>
          </cell>
          <cell r="C54">
            <v>50.01</v>
          </cell>
          <cell r="E54">
            <v>1422</v>
          </cell>
          <cell r="T54">
            <v>1505</v>
          </cell>
        </row>
        <row r="55">
          <cell r="B55" t="str">
            <v>12:30-12:45</v>
          </cell>
          <cell r="C55">
            <v>50.01</v>
          </cell>
          <cell r="E55">
            <v>1402</v>
          </cell>
          <cell r="T55">
            <v>1440</v>
          </cell>
        </row>
        <row r="56">
          <cell r="B56" t="str">
            <v>12.45-13.00</v>
          </cell>
          <cell r="C56">
            <v>49.99</v>
          </cell>
          <cell r="E56">
            <v>1393</v>
          </cell>
          <cell r="T56">
            <v>1511</v>
          </cell>
        </row>
        <row r="57">
          <cell r="B57" t="str">
            <v>13.00-13.15</v>
          </cell>
          <cell r="C57">
            <v>50.06</v>
          </cell>
          <cell r="E57">
            <v>1350</v>
          </cell>
          <cell r="T57">
            <v>1244</v>
          </cell>
        </row>
        <row r="58">
          <cell r="B58" t="str">
            <v>13.15-13.30</v>
          </cell>
          <cell r="C58">
            <v>50.01</v>
          </cell>
          <cell r="E58">
            <v>1334</v>
          </cell>
          <cell r="T58">
            <v>1342</v>
          </cell>
        </row>
        <row r="59">
          <cell r="B59" t="str">
            <v>13.30-13:45</v>
          </cell>
          <cell r="C59">
            <v>49.97</v>
          </cell>
          <cell r="E59">
            <v>1347</v>
          </cell>
          <cell r="T59">
            <v>1334</v>
          </cell>
        </row>
        <row r="60">
          <cell r="B60" t="str">
            <v>13.45-14.00</v>
          </cell>
          <cell r="C60">
            <v>49.95</v>
          </cell>
          <cell r="E60">
            <v>1370</v>
          </cell>
          <cell r="T60">
            <v>1370</v>
          </cell>
        </row>
        <row r="61">
          <cell r="B61" t="str">
            <v>14.00-14.15</v>
          </cell>
          <cell r="C61">
            <v>49.96</v>
          </cell>
          <cell r="E61">
            <v>1381</v>
          </cell>
          <cell r="T61">
            <v>1436</v>
          </cell>
        </row>
        <row r="62">
          <cell r="B62" t="str">
            <v>14.15-14.30</v>
          </cell>
          <cell r="C62">
            <v>49.82</v>
          </cell>
          <cell r="E62">
            <v>1367</v>
          </cell>
          <cell r="T62">
            <v>1465</v>
          </cell>
        </row>
        <row r="63">
          <cell r="B63" t="str">
            <v>14.30-14.45</v>
          </cell>
          <cell r="C63">
            <v>49.75</v>
          </cell>
          <cell r="E63">
            <v>1383</v>
          </cell>
          <cell r="T63">
            <v>1417</v>
          </cell>
        </row>
        <row r="64">
          <cell r="B64" t="str">
            <v>14.45-15.00</v>
          </cell>
          <cell r="C64">
            <v>49.58</v>
          </cell>
          <cell r="E64">
            <v>1378</v>
          </cell>
          <cell r="T64">
            <v>1407</v>
          </cell>
        </row>
        <row r="65">
          <cell r="B65" t="str">
            <v>15.00-15.15</v>
          </cell>
          <cell r="C65">
            <v>49.77</v>
          </cell>
          <cell r="E65">
            <v>1389</v>
          </cell>
          <cell r="T65">
            <v>1472</v>
          </cell>
        </row>
        <row r="66">
          <cell r="B66" t="str">
            <v>15.15-15.30</v>
          </cell>
          <cell r="C66">
            <v>49.96</v>
          </cell>
          <cell r="E66">
            <v>1386</v>
          </cell>
          <cell r="T66">
            <v>1471</v>
          </cell>
        </row>
        <row r="67">
          <cell r="B67" t="str">
            <v>15.30-15.45</v>
          </cell>
          <cell r="C67">
            <v>49.87</v>
          </cell>
          <cell r="E67">
            <v>1388</v>
          </cell>
          <cell r="T67">
            <v>1370</v>
          </cell>
        </row>
        <row r="68">
          <cell r="B68" t="str">
            <v>15.45-16.00</v>
          </cell>
          <cell r="C68">
            <v>49.91</v>
          </cell>
          <cell r="E68">
            <v>1385</v>
          </cell>
          <cell r="T68">
            <v>1502</v>
          </cell>
        </row>
        <row r="69">
          <cell r="B69" t="str">
            <v>16.00-16.15</v>
          </cell>
          <cell r="C69">
            <v>49.99</v>
          </cell>
          <cell r="E69">
            <v>1368</v>
          </cell>
          <cell r="T69">
            <v>1446</v>
          </cell>
        </row>
        <row r="70">
          <cell r="B70" t="str">
            <v>16.15-16.30</v>
          </cell>
          <cell r="C70">
            <v>49.98</v>
          </cell>
          <cell r="E70">
            <v>1342</v>
          </cell>
          <cell r="T70">
            <v>1432</v>
          </cell>
        </row>
        <row r="71">
          <cell r="B71" t="str">
            <v>16.30-16.45</v>
          </cell>
          <cell r="C71">
            <v>50.01</v>
          </cell>
          <cell r="E71">
            <v>1306</v>
          </cell>
          <cell r="T71">
            <v>1305</v>
          </cell>
        </row>
        <row r="72">
          <cell r="B72" t="str">
            <v>16.45-17.00</v>
          </cell>
          <cell r="C72">
            <v>49.99</v>
          </cell>
          <cell r="E72">
            <v>1294</v>
          </cell>
          <cell r="T72">
            <v>1299</v>
          </cell>
        </row>
        <row r="73">
          <cell r="B73" t="str">
            <v>17.00-17.15</v>
          </cell>
          <cell r="C73">
            <v>50.03</v>
          </cell>
          <cell r="E73">
            <v>1264</v>
          </cell>
          <cell r="T73">
            <v>1294</v>
          </cell>
        </row>
        <row r="74">
          <cell r="B74" t="str">
            <v>17.15-17.30</v>
          </cell>
          <cell r="C74">
            <v>50.02</v>
          </cell>
          <cell r="E74">
            <v>1267</v>
          </cell>
          <cell r="T74">
            <v>1301</v>
          </cell>
        </row>
        <row r="75">
          <cell r="B75" t="str">
            <v>17.30-17.45</v>
          </cell>
          <cell r="C75">
            <v>50.01</v>
          </cell>
          <cell r="E75">
            <v>1193</v>
          </cell>
          <cell r="T75">
            <v>1218</v>
          </cell>
        </row>
        <row r="76">
          <cell r="B76" t="str">
            <v>17.45-18.00</v>
          </cell>
          <cell r="C76">
            <v>50.03</v>
          </cell>
          <cell r="E76">
            <v>1204</v>
          </cell>
          <cell r="T76">
            <v>1237</v>
          </cell>
        </row>
        <row r="77">
          <cell r="B77" t="str">
            <v>18.00-18.15</v>
          </cell>
          <cell r="C77">
            <v>50.05</v>
          </cell>
          <cell r="E77">
            <v>1183</v>
          </cell>
          <cell r="T77">
            <v>1139</v>
          </cell>
        </row>
        <row r="78">
          <cell r="B78" t="str">
            <v>18.15-18.30</v>
          </cell>
          <cell r="C78">
            <v>50.07</v>
          </cell>
          <cell r="E78">
            <v>1195</v>
          </cell>
          <cell r="T78">
            <v>1197</v>
          </cell>
        </row>
        <row r="79">
          <cell r="B79" t="str">
            <v>18.30-18.45</v>
          </cell>
          <cell r="C79">
            <v>50.04</v>
          </cell>
          <cell r="E79">
            <v>1201</v>
          </cell>
          <cell r="T79">
            <v>1515</v>
          </cell>
        </row>
        <row r="80">
          <cell r="B80" t="str">
            <v>18.45-19.00</v>
          </cell>
          <cell r="C80">
            <v>50.02</v>
          </cell>
          <cell r="E80">
            <v>1208</v>
          </cell>
          <cell r="T80">
            <v>1652</v>
          </cell>
        </row>
        <row r="81">
          <cell r="B81" t="str">
            <v>19.00-19.15</v>
          </cell>
          <cell r="C81">
            <v>49.98</v>
          </cell>
          <cell r="E81">
            <v>1222</v>
          </cell>
          <cell r="T81">
            <v>1251</v>
          </cell>
        </row>
        <row r="82">
          <cell r="B82" t="str">
            <v>19.15-19.30</v>
          </cell>
          <cell r="C82">
            <v>49.95</v>
          </cell>
          <cell r="E82">
            <v>1254</v>
          </cell>
          <cell r="T82">
            <v>1272</v>
          </cell>
        </row>
        <row r="83">
          <cell r="B83" t="str">
            <v>19.30-19.45</v>
          </cell>
          <cell r="C83">
            <v>49.93</v>
          </cell>
          <cell r="E83">
            <v>1303</v>
          </cell>
          <cell r="T83">
            <v>1310</v>
          </cell>
        </row>
        <row r="84">
          <cell r="B84" t="str">
            <v>19.45-20.00</v>
          </cell>
          <cell r="C84">
            <v>49.97</v>
          </cell>
          <cell r="E84">
            <v>1309</v>
          </cell>
          <cell r="T84">
            <v>1311</v>
          </cell>
        </row>
        <row r="85">
          <cell r="B85" t="str">
            <v>20.00-20.15</v>
          </cell>
          <cell r="C85">
            <v>49.98</v>
          </cell>
          <cell r="E85">
            <v>1299</v>
          </cell>
          <cell r="T85">
            <v>1294</v>
          </cell>
        </row>
        <row r="86">
          <cell r="B86" t="str">
            <v>20.15-20.30</v>
          </cell>
          <cell r="C86">
            <v>49.91</v>
          </cell>
          <cell r="E86">
            <v>1315</v>
          </cell>
          <cell r="T86">
            <v>1284</v>
          </cell>
        </row>
        <row r="87">
          <cell r="B87" t="str">
            <v>20.30-20.45</v>
          </cell>
          <cell r="C87">
            <v>49.98</v>
          </cell>
          <cell r="E87">
            <v>1300</v>
          </cell>
          <cell r="T87">
            <v>1334</v>
          </cell>
        </row>
        <row r="88">
          <cell r="B88" t="str">
            <v>20.45-21.00</v>
          </cell>
          <cell r="C88">
            <v>49.96</v>
          </cell>
          <cell r="E88">
            <v>1287</v>
          </cell>
          <cell r="T88">
            <v>1350</v>
          </cell>
        </row>
        <row r="89">
          <cell r="B89" t="str">
            <v>21.00-21.15</v>
          </cell>
          <cell r="C89">
            <v>49.85</v>
          </cell>
          <cell r="E89">
            <v>1279</v>
          </cell>
          <cell r="T89">
            <v>1279</v>
          </cell>
        </row>
        <row r="90">
          <cell r="B90" t="str">
            <v>21.15-21.30</v>
          </cell>
          <cell r="C90">
            <v>49.88</v>
          </cell>
          <cell r="E90">
            <v>1275</v>
          </cell>
          <cell r="T90">
            <v>1286</v>
          </cell>
        </row>
        <row r="91">
          <cell r="B91" t="str">
            <v>21.30-21.45</v>
          </cell>
          <cell r="C91">
            <v>49.91</v>
          </cell>
          <cell r="E91">
            <v>1256</v>
          </cell>
          <cell r="T91">
            <v>1261</v>
          </cell>
        </row>
        <row r="92">
          <cell r="B92" t="str">
            <v>21.45-22.00</v>
          </cell>
          <cell r="C92">
            <v>49.92</v>
          </cell>
          <cell r="E92">
            <v>1244</v>
          </cell>
          <cell r="T92">
            <v>1287</v>
          </cell>
        </row>
        <row r="93">
          <cell r="B93" t="str">
            <v>22.00-22.15</v>
          </cell>
          <cell r="C93">
            <v>49.89</v>
          </cell>
          <cell r="E93">
            <v>1236</v>
          </cell>
          <cell r="T93">
            <v>1217</v>
          </cell>
        </row>
        <row r="94">
          <cell r="B94" t="str">
            <v>22.15-22.30</v>
          </cell>
          <cell r="C94">
            <v>49.84</v>
          </cell>
          <cell r="E94">
            <v>1226</v>
          </cell>
          <cell r="T94">
            <v>1274</v>
          </cell>
        </row>
        <row r="95">
          <cell r="B95" t="str">
            <v>22.30-22.45</v>
          </cell>
          <cell r="C95">
            <v>49.79</v>
          </cell>
          <cell r="E95">
            <v>1221</v>
          </cell>
          <cell r="T95">
            <v>1307</v>
          </cell>
        </row>
        <row r="96">
          <cell r="B96" t="str">
            <v>22.45-23.00</v>
          </cell>
          <cell r="C96">
            <v>49.93</v>
          </cell>
          <cell r="E96">
            <v>1183</v>
          </cell>
          <cell r="T96">
            <v>1289</v>
          </cell>
        </row>
        <row r="97">
          <cell r="B97" t="str">
            <v>23.00-23.15</v>
          </cell>
          <cell r="C97">
            <v>49.95</v>
          </cell>
          <cell r="E97">
            <v>1177</v>
          </cell>
          <cell r="T97">
            <v>1266</v>
          </cell>
        </row>
        <row r="98">
          <cell r="B98" t="str">
            <v>23.15-23.30</v>
          </cell>
          <cell r="C98">
            <v>49.89</v>
          </cell>
          <cell r="E98">
            <v>1174</v>
          </cell>
          <cell r="T98">
            <v>1290</v>
          </cell>
        </row>
        <row r="99">
          <cell r="B99" t="str">
            <v>23.30-23.45</v>
          </cell>
          <cell r="C99">
            <v>49.88</v>
          </cell>
          <cell r="E99">
            <v>1162</v>
          </cell>
          <cell r="T99">
            <v>1190</v>
          </cell>
        </row>
        <row r="100">
          <cell r="B100" t="str">
            <v>23.45-24.00</v>
          </cell>
          <cell r="C100">
            <v>50.02</v>
          </cell>
          <cell r="E100">
            <v>1163</v>
          </cell>
          <cell r="T100">
            <v>1379</v>
          </cell>
        </row>
        <row r="101">
          <cell r="C101">
            <v>49.96614583333335</v>
          </cell>
          <cell r="E101">
            <v>314.84500000000003</v>
          </cell>
          <cell r="AJ101">
            <v>4.9595361046153847</v>
          </cell>
          <cell r="BA101" t="str">
            <v>08.15-08.30</v>
          </cell>
        </row>
        <row r="102">
          <cell r="BA102" t="str">
            <v>14.45-15.00</v>
          </cell>
          <cell r="BC102">
            <v>49.58</v>
          </cell>
          <cell r="BD102">
            <v>0</v>
          </cell>
          <cell r="BF102">
            <v>29</v>
          </cell>
          <cell r="BG102">
            <v>50.18</v>
          </cell>
          <cell r="BH102">
            <v>54</v>
          </cell>
          <cell r="BJ102">
            <v>0</v>
          </cell>
        </row>
        <row r="104">
          <cell r="B104">
            <v>1573</v>
          </cell>
        </row>
        <row r="105">
          <cell r="A105" t="str">
            <v xml:space="preserve">Max Demand observed (MW) (at 10.45 Hrs.) </v>
          </cell>
        </row>
        <row r="106">
          <cell r="B106">
            <v>1133</v>
          </cell>
          <cell r="Q106">
            <v>2.6828727724017463</v>
          </cell>
          <cell r="R106">
            <v>4.3388743152380957</v>
          </cell>
        </row>
        <row r="107">
          <cell r="A107" t="str">
            <v xml:space="preserve">Min Demand at observed (MW) (at 03.45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13.600000000000001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1093.6324999999999</v>
          </cell>
          <cell r="AC87">
            <v>1057.2145377499999</v>
          </cell>
        </row>
        <row r="88">
          <cell r="B88" t="str">
            <v>Import through RTM IEX</v>
          </cell>
          <cell r="AB88">
            <v>96.125</v>
          </cell>
          <cell r="AC88">
            <v>92.924037499999997</v>
          </cell>
        </row>
        <row r="89">
          <cell r="B89" t="str">
            <v xml:space="preserve">G- DAM </v>
          </cell>
          <cell r="AB89">
            <v>0</v>
          </cell>
          <cell r="AC89">
            <v>0</v>
          </cell>
        </row>
        <row r="90">
          <cell r="B90" t="str">
            <v>MANIKARAN BRPL NR/2021/88246/F</v>
          </cell>
          <cell r="AB90">
            <v>0</v>
          </cell>
          <cell r="AC90">
            <v>0</v>
          </cell>
        </row>
        <row r="91">
          <cell r="B91" t="str">
            <v>PTC TO PCKL</v>
          </cell>
          <cell r="AB91">
            <v>0</v>
          </cell>
          <cell r="AC91">
            <v>0</v>
          </cell>
        </row>
        <row r="92">
          <cell r="B92" t="str">
            <v xml:space="preserve">REFEX THROUGH TAMILNADU </v>
          </cell>
          <cell r="AB92">
            <v>0</v>
          </cell>
          <cell r="AC92">
            <v>0</v>
          </cell>
        </row>
        <row r="93">
          <cell r="B93" t="str">
            <v>TPTCL THROUGH DBPL</v>
          </cell>
          <cell r="AB93">
            <v>0</v>
          </cell>
          <cell r="AC93">
            <v>0</v>
          </cell>
        </row>
        <row r="94">
          <cell r="B94" t="str">
            <v>KEIPL THROUGH BYPL</v>
          </cell>
          <cell r="AB94">
            <v>0</v>
          </cell>
          <cell r="AC94">
            <v>0</v>
          </cell>
        </row>
        <row r="95">
          <cell r="B95" t="str">
            <v>IEXL</v>
          </cell>
          <cell r="AB95">
            <v>0</v>
          </cell>
          <cell r="AC95">
            <v>0</v>
          </cell>
        </row>
        <row r="96">
          <cell r="B96" t="str">
            <v>NVVNL THROGH RPREL</v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124.92749999999999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0</v>
          </cell>
          <cell r="AC101">
            <v>0</v>
          </cell>
        </row>
        <row r="102">
          <cell r="AB102">
            <v>2387.5</v>
          </cell>
          <cell r="AC102">
            <v>2387.5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Export  through G DAM</v>
          </cell>
          <cell r="AB105">
            <v>0</v>
          </cell>
          <cell r="AC105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 PANJAB  THROUGH APPCPL</v>
          </cell>
          <cell r="AB107">
            <v>300</v>
          </cell>
          <cell r="AC107">
            <v>300</v>
          </cell>
        </row>
        <row r="108">
          <cell r="B108" t="str">
            <v>DELHI(Through BYPL)</v>
          </cell>
          <cell r="AB108">
            <v>269.60000000000002</v>
          </cell>
          <cell r="AC108">
            <v>269.60000000000002</v>
          </cell>
        </row>
        <row r="110">
          <cell r="B110" t="str">
            <v>KEIPL THROUGH BYPL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0</v>
          </cell>
          <cell r="AC116">
            <v>0</v>
          </cell>
        </row>
        <row r="117">
          <cell r="B117" t="str">
            <v xml:space="preserve">GOA  (Through MPL) </v>
          </cell>
          <cell r="AB117">
            <v>0</v>
          </cell>
          <cell r="AC117">
            <v>0</v>
          </cell>
        </row>
        <row r="118">
          <cell r="B118" t="str">
            <v>DIAL &amp; ODISHA (RE Through M/s GMR)</v>
          </cell>
          <cell r="AB118">
            <v>0</v>
          </cell>
          <cell r="AC118">
            <v>0</v>
          </cell>
        </row>
        <row r="119">
          <cell r="B119" t="str">
            <v>TPDDL (RE Through M/s TPTCL) RTC Power</v>
          </cell>
          <cell r="AB119">
            <v>0</v>
          </cell>
          <cell r="AC119">
            <v>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74.813099999999991</v>
          </cell>
          <cell r="CI101">
            <v>-0.218025</v>
          </cell>
          <cell r="CP101">
            <v>61.143474999999995</v>
          </cell>
        </row>
        <row r="107">
          <cell r="AN107">
            <v>140.14927519249989</v>
          </cell>
        </row>
        <row r="109">
          <cell r="AN109">
            <v>9.916474999999993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0.67372499999999991</v>
          </cell>
          <cell r="BD105">
            <v>202.74720562250005</v>
          </cell>
        </row>
      </sheetData>
      <sheetData sheetId="32">
        <row r="100">
          <cell r="DI100">
            <v>8.2572351750000195</v>
          </cell>
          <cell r="DK100">
            <v>8.556000000000024</v>
          </cell>
        </row>
      </sheetData>
      <sheetData sheetId="33">
        <row r="105">
          <cell r="BD105">
            <v>0.97523999999999855</v>
          </cell>
          <cell r="BE105">
            <v>0</v>
          </cell>
          <cell r="BF105">
            <v>0</v>
          </cell>
        </row>
      </sheetData>
      <sheetData sheetId="34"/>
      <sheetData sheetId="35"/>
      <sheetData sheetId="37"/>
      <sheetData sheetId="38">
        <row r="12">
          <cell r="T12">
            <v>1.58</v>
          </cell>
          <cell r="V12">
            <v>1.1372</v>
          </cell>
        </row>
        <row r="17">
          <cell r="T17">
            <v>0</v>
          </cell>
          <cell r="V17">
            <v>1.6296655999999996</v>
          </cell>
        </row>
        <row r="22">
          <cell r="T22">
            <v>2.8210000000000002E-2</v>
          </cell>
          <cell r="V22">
            <v>0.18123839999999997</v>
          </cell>
        </row>
        <row r="28">
          <cell r="T28">
            <v>0.42892733999999999</v>
          </cell>
          <cell r="V28">
            <v>7.4634945600000169E-2</v>
          </cell>
        </row>
        <row r="34">
          <cell r="T34">
            <v>0.44691975</v>
          </cell>
          <cell r="V34">
            <v>-0.41793407999999976</v>
          </cell>
        </row>
        <row r="40">
          <cell r="T40">
            <v>0.22110852199999997</v>
          </cell>
          <cell r="V40">
            <v>-0.67835706751999991</v>
          </cell>
        </row>
        <row r="46">
          <cell r="T46">
            <v>0.27303437999999997</v>
          </cell>
          <cell r="V46">
            <v>-0.18184117760000018</v>
          </cell>
        </row>
        <row r="52">
          <cell r="T52">
            <v>1.0907</v>
          </cell>
          <cell r="V52">
            <v>-1.4567724799999997</v>
          </cell>
        </row>
        <row r="58">
          <cell r="T58">
            <v>0</v>
          </cell>
          <cell r="V58">
            <v>-0.33024999999999999</v>
          </cell>
        </row>
        <row r="64">
          <cell r="T64">
            <v>2.07E-2</v>
          </cell>
          <cell r="V64">
            <v>-0.19267200000000062</v>
          </cell>
        </row>
        <row r="70">
          <cell r="V70">
            <v>-0.32343199999999861</v>
          </cell>
        </row>
        <row r="77">
          <cell r="V77">
            <v>-1.0135200000000006</v>
          </cell>
        </row>
        <row r="82">
          <cell r="V82">
            <v>-0.2163665600000001</v>
          </cell>
        </row>
        <row r="87">
          <cell r="U87">
            <v>0.6731663999999995</v>
          </cell>
        </row>
      </sheetData>
      <sheetData sheetId="39"/>
      <sheetData sheetId="40"/>
      <sheetData sheetId="42">
        <row r="2">
          <cell r="C2">
            <v>44684</v>
          </cell>
        </row>
        <row r="6">
          <cell r="Q6">
            <v>52270.7</v>
          </cell>
        </row>
        <row r="10">
          <cell r="D10">
            <v>23.19</v>
          </cell>
          <cell r="E10">
            <v>23.19</v>
          </cell>
          <cell r="F10">
            <v>14.15</v>
          </cell>
          <cell r="G10">
            <v>20.98</v>
          </cell>
          <cell r="H10">
            <v>120</v>
          </cell>
        </row>
        <row r="11">
          <cell r="D11">
            <v>19.2</v>
          </cell>
          <cell r="E11">
            <v>19.2</v>
          </cell>
          <cell r="F11">
            <v>28.8</v>
          </cell>
          <cell r="G11">
            <v>30.89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9.24</v>
          </cell>
          <cell r="G12">
            <v>14.13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2.0099999999999998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3.0579999999999998</v>
          </cell>
          <cell r="H14">
            <v>16.3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1.3851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0.86819999999999997</v>
          </cell>
          <cell r="H16">
            <v>5.3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0.9415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0.8044</v>
          </cell>
          <cell r="H18">
            <v>3.552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1.49844</v>
          </cell>
          <cell r="H19">
            <v>7.665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0.70740000000000003</v>
          </cell>
          <cell r="H20">
            <v>4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0.72</v>
          </cell>
          <cell r="G22">
            <v>0.72</v>
          </cell>
        </row>
        <row r="24">
          <cell r="F24">
            <v>3.36</v>
          </cell>
          <cell r="G24">
            <v>0.56999999999999995</v>
          </cell>
        </row>
        <row r="25">
          <cell r="F25">
            <v>0.96</v>
          </cell>
          <cell r="G25">
            <v>2.298</v>
          </cell>
        </row>
        <row r="28">
          <cell r="F28">
            <v>35.229999999999997</v>
          </cell>
          <cell r="G28">
            <v>40.978000000000002</v>
          </cell>
          <cell r="H28">
            <v>330</v>
          </cell>
        </row>
        <row r="29">
          <cell r="F29">
            <v>6.45</v>
          </cell>
          <cell r="G29">
            <v>7.9</v>
          </cell>
          <cell r="H29">
            <v>46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5.34</v>
          </cell>
          <cell r="G30">
            <v>8.39</v>
          </cell>
          <cell r="H30">
            <v>70</v>
          </cell>
        </row>
        <row r="31">
          <cell r="F31">
            <v>5.08</v>
          </cell>
          <cell r="G31">
            <v>6.15</v>
          </cell>
          <cell r="H31">
            <v>74</v>
          </cell>
        </row>
        <row r="32">
          <cell r="F32">
            <v>38.880000000000003</v>
          </cell>
          <cell r="G32">
            <v>42.28</v>
          </cell>
        </row>
        <row r="33">
          <cell r="F33">
            <v>2.41</v>
          </cell>
          <cell r="G33">
            <v>4.1611099999999999</v>
          </cell>
        </row>
        <row r="34">
          <cell r="F34">
            <v>0.6</v>
          </cell>
          <cell r="G34">
            <v>0.217</v>
          </cell>
        </row>
        <row r="35">
          <cell r="F35">
            <v>3.04</v>
          </cell>
          <cell r="G35">
            <v>3.1938</v>
          </cell>
        </row>
        <row r="36">
          <cell r="F36">
            <v>2.4</v>
          </cell>
          <cell r="G36">
            <v>3.1274999999999999</v>
          </cell>
        </row>
        <row r="37">
          <cell r="F37">
            <v>1.1202399999999999</v>
          </cell>
          <cell r="G37">
            <v>1.29911</v>
          </cell>
        </row>
        <row r="38">
          <cell r="F38">
            <v>2.0481600000000002</v>
          </cell>
          <cell r="G38">
            <v>1.7718</v>
          </cell>
        </row>
        <row r="39">
          <cell r="G39">
            <v>2.0699999999999998</v>
          </cell>
        </row>
        <row r="41">
          <cell r="G41">
            <v>9.26</v>
          </cell>
        </row>
        <row r="42">
          <cell r="G42">
            <v>0.89</v>
          </cell>
        </row>
        <row r="43">
          <cell r="G43">
            <v>1.0447</v>
          </cell>
        </row>
        <row r="44">
          <cell r="G44">
            <v>14.262</v>
          </cell>
        </row>
        <row r="51">
          <cell r="F51">
            <v>199.51839999999993</v>
          </cell>
        </row>
        <row r="62">
          <cell r="C62">
            <v>13.207649999999999</v>
          </cell>
        </row>
        <row r="77">
          <cell r="I77">
            <v>221.84096</v>
          </cell>
        </row>
      </sheetData>
      <sheetData sheetId="43"/>
      <sheetData sheetId="44"/>
      <sheetData sheetId="45"/>
      <sheetData sheetId="46">
        <row r="105">
          <cell r="BC105">
            <v>6.8799504299999992</v>
          </cell>
        </row>
      </sheetData>
      <sheetData sheetId="47"/>
      <sheetData sheetId="48"/>
      <sheetData sheetId="49">
        <row r="5">
          <cell r="AF5">
            <v>11.49</v>
          </cell>
        </row>
        <row r="7">
          <cell r="AF7">
            <v>12.12</v>
          </cell>
        </row>
        <row r="23">
          <cell r="AF23">
            <v>0</v>
          </cell>
        </row>
      </sheetData>
      <sheetData sheetId="50"/>
      <sheetData sheetId="51"/>
      <sheetData sheetId="52"/>
      <sheetData sheetId="53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5"/>
      <sheetData sheetId="56">
        <row r="21">
          <cell r="F21">
            <v>66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116.37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859DE-6F44-49A5-A067-E64767ADAADA}">
  <sheetPr codeName="Sheet81">
    <tabColor rgb="FF00B050"/>
    <pageSetUpPr fitToPage="1"/>
  </sheetPr>
  <dimension ref="A1:S159"/>
  <sheetViews>
    <sheetView showGridLines="0" tabSelected="1" view="pageBreakPreview" topLeftCell="A58" zoomScale="60" workbookViewId="0">
      <selection activeCell="I84" sqref="I84"/>
    </sheetView>
  </sheetViews>
  <sheetFormatPr defaultColWidth="38.28515625" defaultRowHeight="15" x14ac:dyDescent="0.25"/>
  <cols>
    <col min="1" max="1" width="7.7109375" style="282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71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44684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44685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44684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12.453799999999999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14.15</v>
      </c>
      <c r="G20" s="73">
        <f>'[1]Form-1_AnticipatedVsActual_BI'!G10</f>
        <v>20.98</v>
      </c>
      <c r="H20" s="74">
        <f>'[1]Form-1_AnticipatedVsActual_BI'!H10</f>
        <v>120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28.8</v>
      </c>
      <c r="G21" s="80">
        <f>'[1]Form-1_AnticipatedVsActual_BI'!G11</f>
        <v>30.89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9.24</v>
      </c>
      <c r="G22" s="84">
        <f>'[1]Form-1_AnticipatedVsActual_BI'!G12</f>
        <v>14.13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2.0099999999999998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3.0579999999999998</v>
      </c>
      <c r="H24" s="88">
        <f>'[1]Form-1_AnticipatedVsActual_BI'!H14</f>
        <v>16.3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1.3851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0.86819999999999997</v>
      </c>
      <c r="H26" s="88">
        <f>'[1]Form-1_AnticipatedVsActual_BI'!H16</f>
        <v>5.3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0.9415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0.8044</v>
      </c>
      <c r="H28" s="88">
        <f>'[1]Form-1_AnticipatedVsActual_BI'!H18</f>
        <v>3.552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1.49844</v>
      </c>
      <c r="H29" s="88">
        <f>'[1]Form-1_AnticipatedVsActual_BI'!H19</f>
        <v>7.665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0.70740000000000003</v>
      </c>
      <c r="H30" s="81">
        <f>'[1]Form-1_AnticipatedVsActual_BI'!H20</f>
        <v>4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F34+F45+F43+F46</f>
        <v>127.777812576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0.72</v>
      </c>
      <c r="G32" s="84">
        <f>'[1]Form-1_AnticipatedVsActual_BI'!G22</f>
        <v>0.72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25.5" customHeight="1" x14ac:dyDescent="0.25">
      <c r="A33" s="76">
        <v>14</v>
      </c>
      <c r="B33" s="94" t="s">
        <v>42</v>
      </c>
      <c r="C33" s="95">
        <f>195+111</f>
        <v>306</v>
      </c>
      <c r="D33" s="95">
        <v>8.5</v>
      </c>
      <c r="E33" s="95">
        <v>8.5</v>
      </c>
      <c r="F33" s="96">
        <f>'[1]Form-1_AnticipatedVsActual_BI'!F30+'[1]Form-1_AnticipatedVsActual_BI'!F31</f>
        <v>10.42</v>
      </c>
      <c r="G33" s="97">
        <f>'[1]Form-1_AnticipatedVsActual_BI'!G30*0.87+'[1]Form-1_AnticipatedVsActual_BI'!G31*0.87</f>
        <v>12.649800000000001</v>
      </c>
      <c r="H33" s="98">
        <f>'[1]Form-1_AnticipatedVsActual_BI'!H30+'[1]Form-1_AnticipatedVsActual_BI'!H31</f>
        <v>144</v>
      </c>
      <c r="I33" s="75"/>
      <c r="J33" s="87"/>
      <c r="K33" s="91"/>
      <c r="L33" s="91"/>
    </row>
    <row r="34" spans="1:14" ht="15" customHeight="1" x14ac:dyDescent="0.25">
      <c r="A34" s="76" t="s">
        <v>43</v>
      </c>
      <c r="B34" s="93" t="s">
        <v>44</v>
      </c>
      <c r="C34" s="95">
        <f>SUM(C20:C33)</f>
        <v>803.4</v>
      </c>
      <c r="D34" s="95">
        <f t="shared" ref="D34:H34" si="0">SUM(D20:D33)</f>
        <v>74.72</v>
      </c>
      <c r="E34" s="95">
        <f t="shared" si="0"/>
        <v>74.709999999999994</v>
      </c>
      <c r="F34" s="95">
        <f t="shared" si="0"/>
        <v>75.52</v>
      </c>
      <c r="G34" s="95">
        <f t="shared" si="0"/>
        <v>90.642840000000021</v>
      </c>
      <c r="H34" s="95">
        <f t="shared" si="0"/>
        <v>543.81700000000001</v>
      </c>
      <c r="I34" s="99"/>
      <c r="J34" s="87"/>
      <c r="K34" s="91" t="s">
        <v>45</v>
      </c>
      <c r="L34" s="91"/>
      <c r="N34" s="92">
        <f>G34+G45+G43+I46</f>
        <v>184.52493500000003</v>
      </c>
    </row>
    <row r="35" spans="1:14" ht="15" customHeight="1" x14ac:dyDescent="0.2">
      <c r="A35" s="69" t="s">
        <v>46</v>
      </c>
      <c r="B35" s="100" t="s">
        <v>47</v>
      </c>
      <c r="C35" s="101"/>
      <c r="D35" s="102"/>
      <c r="E35" s="102"/>
      <c r="F35" s="103"/>
      <c r="G35" s="104" t="s">
        <v>48</v>
      </c>
      <c r="H35" s="103"/>
      <c r="I35" s="105" t="s">
        <v>49</v>
      </c>
      <c r="J35" s="87"/>
      <c r="N35" s="92"/>
    </row>
    <row r="36" spans="1:14" ht="12.6" customHeight="1" x14ac:dyDescent="0.3">
      <c r="A36" s="106" t="s">
        <v>50</v>
      </c>
      <c r="B36" s="100" t="s">
        <v>51</v>
      </c>
      <c r="C36" s="107"/>
      <c r="D36" s="108"/>
      <c r="E36" s="108"/>
      <c r="F36" s="109"/>
      <c r="G36" s="110"/>
      <c r="H36" s="111"/>
      <c r="I36" s="112"/>
      <c r="J36" s="87"/>
    </row>
    <row r="37" spans="1:14" ht="17.25" customHeight="1" x14ac:dyDescent="0.2">
      <c r="A37" s="113"/>
      <c r="B37" s="114" t="s">
        <v>52</v>
      </c>
      <c r="C37" s="115">
        <v>300</v>
      </c>
      <c r="D37" s="71">
        <f>12*0.88</f>
        <v>10.56</v>
      </c>
      <c r="E37" s="116">
        <f>9.42*0.88</f>
        <v>8.2896000000000001</v>
      </c>
      <c r="F37" s="73">
        <f>'[1]Form-1_AnticipatedVsActual_BI'!F28*0.88</f>
        <v>31.002399999999998</v>
      </c>
      <c r="G37" s="117">
        <f>I37*0.88</f>
        <v>36.060639999999999</v>
      </c>
      <c r="H37" s="118">
        <f>'[1]Form-1_AnticipatedVsActual_BI'!$H$28</f>
        <v>330</v>
      </c>
      <c r="I37" s="119">
        <f>'[1]Form-1_AnticipatedVsActual_BI'!$G$28</f>
        <v>40.978000000000002</v>
      </c>
      <c r="J37" s="87"/>
    </row>
    <row r="38" spans="1:14" ht="29.45" customHeight="1" x14ac:dyDescent="0.2">
      <c r="A38" s="120"/>
      <c r="B38" s="114" t="s">
        <v>53</v>
      </c>
      <c r="C38" s="121"/>
      <c r="D38" s="78">
        <f>12*0.12</f>
        <v>1.44</v>
      </c>
      <c r="E38" s="122">
        <f>9.42*0.12</f>
        <v>1.1303999999999998</v>
      </c>
      <c r="F38" s="80">
        <f>'[1]Form-1_AnticipatedVsActual_BI'!F28*0.12</f>
        <v>4.2275999999999998</v>
      </c>
      <c r="G38" s="80">
        <f>I37*0.12</f>
        <v>4.9173600000000004</v>
      </c>
      <c r="H38" s="123"/>
      <c r="I38" s="124" t="s">
        <v>54</v>
      </c>
      <c r="J38" s="87"/>
    </row>
    <row r="39" spans="1:14" ht="17.45" customHeight="1" x14ac:dyDescent="0.2">
      <c r="A39" s="125" t="s">
        <v>55</v>
      </c>
      <c r="B39" s="126" t="s">
        <v>56</v>
      </c>
      <c r="C39" s="127">
        <v>86</v>
      </c>
      <c r="D39" s="127">
        <f>2.23*0.2</f>
        <v>0.44600000000000001</v>
      </c>
      <c r="E39" s="128">
        <f>3.23*0.2</f>
        <v>0.64600000000000002</v>
      </c>
      <c r="F39" s="129">
        <f>'[1]Form-1_AnticipatedVsActual_BI'!F29*0.2</f>
        <v>1.29</v>
      </c>
      <c r="G39" s="129">
        <f>I39*0.2</f>
        <v>1.58</v>
      </c>
      <c r="H39" s="129">
        <f>'[1]Form-1_AnticipatedVsActual_BI'!$H$29</f>
        <v>46</v>
      </c>
      <c r="I39" s="130">
        <f>'[1]Form-1_AnticipatedVsActual_BI'!$G$29</f>
        <v>7.9</v>
      </c>
    </row>
    <row r="40" spans="1:14" ht="13.15" customHeight="1" x14ac:dyDescent="0.2">
      <c r="A40" s="131"/>
      <c r="B40" s="132"/>
      <c r="C40" s="121"/>
      <c r="D40" s="121"/>
      <c r="E40" s="133"/>
      <c r="F40" s="134"/>
      <c r="G40" s="134"/>
      <c r="H40" s="135"/>
      <c r="I40" s="136" t="s">
        <v>57</v>
      </c>
    </row>
    <row r="41" spans="1:14" ht="5.45" customHeight="1" x14ac:dyDescent="0.2">
      <c r="A41" s="76"/>
      <c r="B41" s="114"/>
      <c r="C41" s="78"/>
      <c r="D41" s="78"/>
      <c r="E41" s="78"/>
      <c r="F41" s="129">
        <f>'[1]Form-1_AnticipatedVsActual_BI'!F51*0.2</f>
        <v>39.903679999999987</v>
      </c>
      <c r="G41" s="84"/>
      <c r="H41" s="81"/>
      <c r="I41" s="137"/>
    </row>
    <row r="42" spans="1:14" ht="6.6" customHeight="1" x14ac:dyDescent="0.2">
      <c r="A42" s="76"/>
      <c r="B42" s="114"/>
      <c r="C42" s="78"/>
      <c r="D42" s="78"/>
      <c r="E42" s="78"/>
      <c r="F42" s="134"/>
      <c r="G42" s="89"/>
      <c r="H42" s="86"/>
      <c r="I42" s="137"/>
    </row>
    <row r="43" spans="1:14" ht="17.45" customHeight="1" x14ac:dyDescent="0.2">
      <c r="A43" s="76" t="s">
        <v>58</v>
      </c>
      <c r="B43" s="114" t="str">
        <f>'[1]Form-1_AnticipatedVsActual_BI'!$B$30</f>
        <v>KASHANG (3x65 MW)</v>
      </c>
      <c r="C43" s="78">
        <f>65*3</f>
        <v>195</v>
      </c>
      <c r="D43" s="78">
        <f>'[1]Form-1_AnticipatedVsActual_BI'!D30</f>
        <v>0</v>
      </c>
      <c r="E43" s="138">
        <f>'[1]Form-1_AnticipatedVsActual_BI'!E30</f>
        <v>0</v>
      </c>
      <c r="F43" s="73">
        <f>'[1]Form-1_AnticipatedVsActual_BI'!F30</f>
        <v>5.34</v>
      </c>
      <c r="G43" s="89">
        <f>'[1]Form-1_AnticipatedVsActual_BI'!G30*(0.9925)</f>
        <v>8.3270750000000007</v>
      </c>
      <c r="H43" s="86">
        <f>'[1]Form-1_AnticipatedVsActual_BI'!H30</f>
        <v>70</v>
      </c>
      <c r="I43" s="137"/>
    </row>
    <row r="44" spans="1:14" ht="17.45" customHeight="1" x14ac:dyDescent="0.2">
      <c r="A44" s="76" t="s">
        <v>59</v>
      </c>
      <c r="B44" s="114" t="s">
        <v>60</v>
      </c>
      <c r="C44" s="78">
        <f>37*3</f>
        <v>111</v>
      </c>
      <c r="D44" s="78"/>
      <c r="E44" s="138">
        <f>'[1]Form-1_AnticipatedVsActual_BI'!E31</f>
        <v>0</v>
      </c>
      <c r="F44" s="73">
        <f>'[1]Form-1_AnticipatedVsActual_BI'!F31</f>
        <v>5.08</v>
      </c>
      <c r="G44" s="89">
        <f>'[1]Form-1_AnticipatedVsActual_BI'!G31*(0.9925)</f>
        <v>6.1038750000000004</v>
      </c>
      <c r="H44" s="86">
        <f>'[1]Form-1_AnticipatedVsActual_BI'!H31</f>
        <v>74</v>
      </c>
      <c r="I44" s="137"/>
    </row>
    <row r="45" spans="1:14" ht="20.45" customHeight="1" x14ac:dyDescent="0.2">
      <c r="A45" s="76" t="s">
        <v>61</v>
      </c>
      <c r="B45" s="114" t="s">
        <v>62</v>
      </c>
      <c r="C45" s="78">
        <v>77</v>
      </c>
      <c r="D45" s="78"/>
      <c r="E45" s="138"/>
      <c r="F45" s="139">
        <f>'[1]Form-1_AnticipatedVsActual_BI'!F32+'[1]Form-1_AnticipatedVsActual_BI'!F24+'[1]Form-1_AnticipatedVsActual_BI'!F25</f>
        <v>43.2</v>
      </c>
      <c r="G45" s="139">
        <f>'[1]Form-1_AnticipatedVsActual_BI'!G24+'[1]Form-1_AnticipatedVsActual_BI'!G25+'[1]Form-1_AnticipatedVsActual_BI'!G32</f>
        <v>45.148000000000003</v>
      </c>
      <c r="H45" s="81"/>
      <c r="I45" s="140"/>
      <c r="J45" s="87"/>
    </row>
    <row r="46" spans="1:14" ht="46.9" customHeight="1" x14ac:dyDescent="0.2">
      <c r="A46" s="141" t="s">
        <v>63</v>
      </c>
      <c r="B46" s="100" t="s">
        <v>64</v>
      </c>
      <c r="C46" s="142" t="s">
        <v>65</v>
      </c>
      <c r="D46" s="142" t="s">
        <v>65</v>
      </c>
      <c r="E46" s="142" t="s">
        <v>65</v>
      </c>
      <c r="F46" s="143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3.717812576</v>
      </c>
      <c r="G46" s="143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2.5302999920000002</v>
      </c>
      <c r="H46" s="81">
        <v>55</v>
      </c>
      <c r="I46" s="144">
        <f>SUM('[1]Form-1_AnticipatedVsActual_BI'!G33:G49) - SUM('[1]Form-1_AnticipatedVsActual_BI'!G42)</f>
        <v>40.407020000000003</v>
      </c>
      <c r="J46" s="87"/>
      <c r="L46" s="145"/>
      <c r="M46" s="146" t="s">
        <v>66</v>
      </c>
    </row>
    <row r="47" spans="1:14" ht="17.25" customHeight="1" x14ac:dyDescent="0.2">
      <c r="A47" s="147"/>
      <c r="B47" s="148" t="s">
        <v>67</v>
      </c>
      <c r="C47" s="149"/>
      <c r="D47" s="149"/>
      <c r="E47" s="150"/>
      <c r="F47" s="149"/>
      <c r="G47" s="149"/>
      <c r="H47" s="151"/>
      <c r="I47" s="152" t="s">
        <v>68</v>
      </c>
      <c r="J47" s="153"/>
      <c r="M47" s="92">
        <f>487.4-C34</f>
        <v>-316</v>
      </c>
    </row>
    <row r="48" spans="1:14" ht="17.25" customHeight="1" x14ac:dyDescent="0.2">
      <c r="A48" s="154">
        <v>1</v>
      </c>
      <c r="B48" s="155" t="s">
        <v>69</v>
      </c>
      <c r="C48" s="156"/>
      <c r="D48" s="81">
        <f>$G$34</f>
        <v>90.642840000000021</v>
      </c>
      <c r="E48" s="157">
        <v>21</v>
      </c>
      <c r="F48" s="158" t="s">
        <v>70</v>
      </c>
      <c r="G48" s="159"/>
      <c r="H48" s="160" t="s">
        <v>71</v>
      </c>
      <c r="I48" s="161" t="s">
        <v>72</v>
      </c>
      <c r="J48" s="87"/>
      <c r="K48" s="162"/>
      <c r="M48" s="11">
        <f>15.15+21.8</f>
        <v>36.950000000000003</v>
      </c>
    </row>
    <row r="49" spans="1:19" ht="20.25" customHeight="1" x14ac:dyDescent="0.2">
      <c r="A49" s="154">
        <v>2</v>
      </c>
      <c r="B49" s="163" t="s">
        <v>73</v>
      </c>
      <c r="C49" s="163"/>
      <c r="D49" s="88">
        <f>$I$37</f>
        <v>40.978000000000002</v>
      </c>
      <c r="E49" s="164"/>
      <c r="F49" s="165" t="s">
        <v>74</v>
      </c>
      <c r="G49" s="166" t="s">
        <v>75</v>
      </c>
      <c r="H49" s="167">
        <f>ABS('[1]Report_Daily Hrly Load Sheet '!AB101/100)</f>
        <v>0</v>
      </c>
      <c r="I49" s="41">
        <f>ABS('[1]Report_Daily Hrly Load Sheet '!AC101/100)</f>
        <v>0</v>
      </c>
      <c r="J49" s="153"/>
    </row>
    <row r="50" spans="1:19" ht="24.6" customHeight="1" x14ac:dyDescent="0.2">
      <c r="A50" s="154">
        <v>3</v>
      </c>
      <c r="B50" s="168" t="s">
        <v>76</v>
      </c>
      <c r="C50" s="169"/>
      <c r="D50" s="88">
        <f>('[1]Form-1_AnticipatedVsActual_BI'!$Q$6)/100000</f>
        <v>0.52270699999999992</v>
      </c>
      <c r="E50" s="170"/>
      <c r="F50" s="165"/>
      <c r="G50" s="171" t="s">
        <v>77</v>
      </c>
      <c r="H50" s="172">
        <f>ABS('[1]Report_Daily Hrly Load Sheet '!AB102/100)</f>
        <v>23.875</v>
      </c>
      <c r="I50" s="173">
        <f>ABS('[1]Report_Daily Hrly Load Sheet '!AC102/100)</f>
        <v>23.875</v>
      </c>
      <c r="J50" s="87"/>
    </row>
    <row r="51" spans="1:19" ht="15" customHeight="1" x14ac:dyDescent="0.2">
      <c r="A51" s="154">
        <v>4</v>
      </c>
      <c r="B51" s="155" t="s">
        <v>78</v>
      </c>
      <c r="C51" s="156"/>
      <c r="D51" s="88">
        <f>$G$45</f>
        <v>45.148000000000003</v>
      </c>
      <c r="E51" s="170"/>
      <c r="F51" s="174"/>
      <c r="G51" s="175" t="str">
        <f>"IEX DAM Rate Rs. "&amp;'[1]Form-6_ImportExport'!AF23&amp; " &amp; TAM Rate "&amp;'[1]Form-6_ImportExport'!AF24 &amp;"/kwh"</f>
        <v>IEX DAM Rate Rs. 0 &amp; TAM Rate /kwh</v>
      </c>
      <c r="H51" s="176"/>
      <c r="I51" s="177"/>
      <c r="J51" s="87"/>
    </row>
    <row r="52" spans="1:19" ht="15" customHeight="1" x14ac:dyDescent="0.2">
      <c r="A52" s="154">
        <v>5</v>
      </c>
      <c r="B52" s="178" t="str">
        <f>'[1]Central Sector Final Rev'!$AQ$8</f>
        <v>SINGRAULI_SOLAR</v>
      </c>
      <c r="C52" s="169"/>
      <c r="D52" s="88">
        <f>'[1]Central Sector Final Rev'!$AQ$105</f>
        <v>0.67372499999999991</v>
      </c>
      <c r="E52" s="170"/>
      <c r="F52" s="179"/>
      <c r="G52" s="132" t="s">
        <v>79</v>
      </c>
      <c r="H52" s="132"/>
      <c r="I52" s="180">
        <f>I49+I50</f>
        <v>23.875</v>
      </c>
      <c r="J52" s="87"/>
    </row>
    <row r="53" spans="1:19" ht="18" customHeight="1" x14ac:dyDescent="0.2">
      <c r="A53" s="154">
        <v>6</v>
      </c>
      <c r="B53" s="178" t="str">
        <f>'[1]Report_Daily Hrly Load Sheet '!$B$97</f>
        <v>SECI-Solar (LTA PURCHASE)</v>
      </c>
      <c r="C53" s="169"/>
      <c r="D53" s="88">
        <f>'[1]Report_Daily Hrly Load Sheet '!$AC$97/100</f>
        <v>1.2492749999999999</v>
      </c>
      <c r="E53" s="181"/>
      <c r="F53" s="155" t="str">
        <f>IF(I53=0,"",'[1]Report_Daily Hrly Load Sheet '!B104)</f>
        <v/>
      </c>
      <c r="G53" s="156"/>
      <c r="H53" s="78">
        <f>'[1]Report_Daily Hrly Load Sheet '!AB104/100</f>
        <v>0</v>
      </c>
      <c r="I53" s="41">
        <f>'[1]Report_Daily Hrly Load Sheet '!AC104/100</f>
        <v>0</v>
      </c>
      <c r="J53" s="87"/>
    </row>
    <row r="54" spans="1:19" ht="30.75" customHeight="1" x14ac:dyDescent="0.2">
      <c r="A54" s="154">
        <v>7</v>
      </c>
      <c r="B54" s="155" t="s">
        <v>80</v>
      </c>
      <c r="C54" s="156"/>
      <c r="D54" s="88">
        <f>'[1]Central Sector Final Rev'!$BD$105</f>
        <v>202.74720562250005</v>
      </c>
      <c r="E54" s="181"/>
      <c r="F54" s="155"/>
      <c r="G54" s="156"/>
      <c r="H54" s="78"/>
      <c r="I54" s="41"/>
      <c r="J54" s="87"/>
    </row>
    <row r="55" spans="1:19" ht="76.150000000000006" customHeight="1" x14ac:dyDescent="0.2">
      <c r="A55" s="154">
        <v>8</v>
      </c>
      <c r="B55" s="155" t="s">
        <v>81</v>
      </c>
      <c r="C55" s="156"/>
      <c r="D55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4.0895999920000001</v>
      </c>
      <c r="E55" s="181"/>
      <c r="F55" s="155" t="str">
        <f>'[1]Report_Daily Hrly Load Sheet '!B105</f>
        <v>Export  through G DAM</v>
      </c>
      <c r="G55" s="156"/>
      <c r="H55" s="78">
        <f>'[1]Report_Daily Hrly Load Sheet '!AB105/100</f>
        <v>0</v>
      </c>
      <c r="I55" s="41">
        <f>'[1]Report_Daily Hrly Load Sheet '!AC105/100</f>
        <v>0</v>
      </c>
      <c r="J55" s="87"/>
    </row>
    <row r="56" spans="1:19" ht="19.149999999999999" customHeight="1" x14ac:dyDescent="0.2">
      <c r="A56" s="154">
        <v>9</v>
      </c>
      <c r="B56" s="155" t="s">
        <v>82</v>
      </c>
      <c r="C56" s="156"/>
      <c r="D56" s="88">
        <f>'[1]Form-1_AnticipatedVsActual_BI'!$C$62</f>
        <v>13.207649999999999</v>
      </c>
      <c r="E56" s="181"/>
      <c r="F56" s="155"/>
      <c r="G56" s="156"/>
      <c r="H56" s="78"/>
      <c r="I56" s="41"/>
      <c r="J56" s="182"/>
      <c r="K56" s="11" t="s">
        <v>83</v>
      </c>
    </row>
    <row r="57" spans="1:19" ht="19.5" customHeight="1" x14ac:dyDescent="0.2">
      <c r="A57" s="154">
        <v>10</v>
      </c>
      <c r="B57" s="155" t="s">
        <v>84</v>
      </c>
      <c r="C57" s="156"/>
      <c r="D57" s="81">
        <f>SUM(D48:D51,D53:D56)</f>
        <v>398.58527761450006</v>
      </c>
      <c r="E57" s="181"/>
      <c r="F57" s="155" t="s">
        <v>85</v>
      </c>
      <c r="G57" s="156"/>
      <c r="H57" s="78"/>
      <c r="I57" s="41"/>
      <c r="J57" s="182"/>
    </row>
    <row r="58" spans="1:19" ht="19.5" customHeight="1" x14ac:dyDescent="0.2">
      <c r="A58" s="154">
        <v>11</v>
      </c>
      <c r="B58" s="155" t="s">
        <v>86</v>
      </c>
      <c r="C58" s="156"/>
      <c r="D58" s="81">
        <f>[1]Report_GoHP!$AN$107</f>
        <v>140.14927519249989</v>
      </c>
      <c r="E58" s="181"/>
      <c r="F58" s="155" t="str">
        <f>IF(I58=0,"",'[1]Report_Daily Hrly Load Sheet '!B110)</f>
        <v/>
      </c>
      <c r="G58" s="156"/>
      <c r="H58" s="78">
        <f>'[1]Report_Daily Hrly Load Sheet '!AB110/100</f>
        <v>0</v>
      </c>
      <c r="I58" s="41">
        <f>'[1]Report_Daily Hrly Load Sheet '!AB110/100</f>
        <v>0</v>
      </c>
      <c r="J58" s="183"/>
      <c r="O58" s="92"/>
      <c r="S58" s="92">
        <f>SUM(I64:I71)</f>
        <v>0</v>
      </c>
    </row>
    <row r="59" spans="1:19" ht="73.900000000000006" customHeight="1" x14ac:dyDescent="0.2">
      <c r="A59" s="154">
        <v>12</v>
      </c>
      <c r="B59" s="184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Rs.11.49</v>
      </c>
      <c r="C59" s="185"/>
      <c r="D59" s="88">
        <f>[1]Report_GoHP!$CP$101</f>
        <v>61.143474999999995</v>
      </c>
      <c r="E59" s="186"/>
      <c r="F59" s="155" t="str">
        <f>IF(I59=0,"",'[1]Report_Daily Hrly Load Sheet '!B111)</f>
        <v/>
      </c>
      <c r="G59" s="156"/>
      <c r="H59" s="78">
        <f>'[1]Report_Daily Hrly Load Sheet '!AB111/100</f>
        <v>0</v>
      </c>
      <c r="I59" s="41">
        <f>'[1]Report_Daily Hrly Load Sheet '!AB111/100</f>
        <v>0</v>
      </c>
      <c r="J59" s="182"/>
    </row>
    <row r="60" spans="1:19" ht="45.6" customHeight="1" x14ac:dyDescent="0.2">
      <c r="A60" s="154">
        <v>13</v>
      </c>
      <c r="B60" s="184" t="str">
        <f>"GoHP share  Schedule to HPSEBL "&amp;'[1]Form-9_GoHP POWER'!$I$107</f>
        <v>GoHP share  Schedule to HPSEBL Equity : NJPC 22%,  Rampur  26.1%, Koldam 15% UA &amp; SOR</v>
      </c>
      <c r="C60" s="185"/>
      <c r="D60" s="81">
        <f>[1]Report_GoHP!G101</f>
        <v>74.813099999999991</v>
      </c>
      <c r="E60" s="186"/>
      <c r="F60" s="155" t="str">
        <f>'[1]Report_Daily Hrly Load Sheet '!B107</f>
        <v xml:space="preserve"> PANJAB  THROUGH APPCPL</v>
      </c>
      <c r="G60" s="156"/>
      <c r="H60" s="78">
        <f>'[1]Report_Daily Hrly Load Sheet '!AB107/100</f>
        <v>3</v>
      </c>
      <c r="I60" s="41">
        <f>'[1]Report_Daily Hrly Load Sheet '!AC107/100</f>
        <v>3</v>
      </c>
      <c r="J60" s="182"/>
      <c r="L60" s="187"/>
    </row>
    <row r="61" spans="1:19" ht="27.6" customHeight="1" x14ac:dyDescent="0.2">
      <c r="A61" s="154">
        <v>14</v>
      </c>
      <c r="B61" s="188" t="str">
        <f>"Additional RTM/URS power Purchased  GoHP    "&amp;'[1]Form-9_GoHP POWER'!$I$108</f>
        <v xml:space="preserve">Additional RTM/URS power Purchased  GoHP    </v>
      </c>
      <c r="C61" s="189"/>
      <c r="D61" s="81">
        <f>-[1]Report_GoHP!CI101</f>
        <v>0.218025</v>
      </c>
      <c r="E61" s="186"/>
      <c r="F61" s="155" t="str">
        <f>'[1]Report_Daily Hrly Load Sheet '!B108</f>
        <v>DELHI(Through BYPL)</v>
      </c>
      <c r="G61" s="156"/>
      <c r="H61" s="78">
        <f>'[1]Report_Daily Hrly Load Sheet '!AB108/100</f>
        <v>2.6960000000000002</v>
      </c>
      <c r="I61" s="41">
        <f>'[1]Report_Daily Hrly Load Sheet '!AC108/100</f>
        <v>2.6960000000000002</v>
      </c>
      <c r="J61" s="182"/>
    </row>
    <row r="62" spans="1:19" ht="39.6" customHeight="1" x14ac:dyDescent="0.2">
      <c r="A62" s="154">
        <v>15</v>
      </c>
      <c r="B62" s="155" t="s">
        <v>87</v>
      </c>
      <c r="C62" s="156"/>
      <c r="D62" s="81">
        <f>D58-D59-(D60-D61)</f>
        <v>4.4107251924998963</v>
      </c>
      <c r="E62" s="181"/>
      <c r="F62" s="155" t="str">
        <f>IF(I62=0,"",'[1]Report_Daily Hrly Load Sheet '!B106)</f>
        <v/>
      </c>
      <c r="G62" s="156"/>
      <c r="H62" s="78">
        <f>'[1]Report_Daily Hrly Load Sheet '!AB106/100</f>
        <v>0</v>
      </c>
      <c r="I62" s="41">
        <f>'[1]Report_Daily Hrly Load Sheet '!AC106/100</f>
        <v>0</v>
      </c>
      <c r="J62" s="182"/>
    </row>
    <row r="63" spans="1:19" ht="20.25" customHeight="1" x14ac:dyDescent="0.2">
      <c r="A63" s="154">
        <v>16</v>
      </c>
      <c r="B63" s="168" t="s">
        <v>88</v>
      </c>
      <c r="C63" s="169"/>
      <c r="D63" s="81">
        <f>[1]Report_GoHP!$AN$109</f>
        <v>9.916474999999993</v>
      </c>
      <c r="E63" s="181"/>
      <c r="F63" s="190" t="s">
        <v>89</v>
      </c>
      <c r="G63" s="191"/>
      <c r="H63" s="78"/>
      <c r="I63" s="41"/>
      <c r="J63" s="182"/>
      <c r="L63" s="92"/>
      <c r="N63" s="11" t="s">
        <v>90</v>
      </c>
    </row>
    <row r="64" spans="1:19" ht="36.6" customHeight="1" x14ac:dyDescent="0.2">
      <c r="A64" s="154">
        <v>17</v>
      </c>
      <c r="B64" s="192" t="s">
        <v>91</v>
      </c>
      <c r="C64" s="193"/>
      <c r="D64" s="194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-1.1152400195200003</v>
      </c>
      <c r="E64" s="195"/>
      <c r="F64" s="155" t="str">
        <f>IF(I64=0,"",'[1]Report_Daily Hrly Load Sheet '!B115)</f>
        <v/>
      </c>
      <c r="G64" s="156"/>
      <c r="H64" s="78">
        <f>'[1]Report_Daily Hrly Load Sheet '!AB115/100</f>
        <v>0</v>
      </c>
      <c r="I64" s="41">
        <f>'[1]Report_Daily Hrly Load Sheet '!AC115/100</f>
        <v>0</v>
      </c>
      <c r="J64" s="182"/>
      <c r="K64" s="11">
        <v>17</v>
      </c>
      <c r="L64" s="196" t="s">
        <v>92</v>
      </c>
    </row>
    <row r="65" spans="1:19" ht="20.25" customHeight="1" x14ac:dyDescent="0.2">
      <c r="A65" s="154">
        <v>18</v>
      </c>
      <c r="B65" s="197" t="s">
        <v>93</v>
      </c>
      <c r="C65" s="197"/>
      <c r="D65" s="88">
        <f>D57-D59</f>
        <v>337.44180261450003</v>
      </c>
      <c r="E65" s="181"/>
      <c r="F65" s="155" t="str">
        <f>IF(I65=0,"",'[1]Report_Daily Hrly Load Sheet '!B116)</f>
        <v/>
      </c>
      <c r="G65" s="156"/>
      <c r="H65" s="78">
        <f>'[1]Report_Daily Hrly Load Sheet '!AB116/100</f>
        <v>0</v>
      </c>
      <c r="I65" s="41">
        <f>'[1]Report_Daily Hrly Load Sheet '!AC116/100</f>
        <v>0</v>
      </c>
      <c r="J65" s="182"/>
    </row>
    <row r="66" spans="1:19" ht="35.25" customHeight="1" x14ac:dyDescent="0.2">
      <c r="A66" s="154">
        <v>19</v>
      </c>
      <c r="B66" s="198" t="s">
        <v>94</v>
      </c>
      <c r="C66" s="199" t="s">
        <v>71</v>
      </c>
      <c r="D66" s="200" t="s">
        <v>72</v>
      </c>
      <c r="E66" s="181"/>
      <c r="F66" s="155" t="str">
        <f>IF(I66=0,"",'[1]Report_Daily Hrly Load Sheet '!B117)</f>
        <v/>
      </c>
      <c r="G66" s="156"/>
      <c r="H66" s="78">
        <f>'[1]Report_Daily Hrly Load Sheet '!AB117/100</f>
        <v>0</v>
      </c>
      <c r="I66" s="41">
        <f>'[1]Report_Daily Hrly Load Sheet '!AC117/100</f>
        <v>0</v>
      </c>
      <c r="J66" s="182"/>
    </row>
    <row r="67" spans="1:19" ht="39.75" customHeight="1" x14ac:dyDescent="0.2">
      <c r="A67" s="201"/>
      <c r="B67" s="169" t="str">
        <f>'[1]Report_Daily Hrly Load Sheet '!$B$86</f>
        <v>Market Purchase  (OA Consumers)</v>
      </c>
      <c r="C67" s="78">
        <f>'[1]Report_Daily Hrly Load Sheet '!$AB$86/100</f>
        <v>0</v>
      </c>
      <c r="D67" s="84">
        <f>'[1]Report_Daily Hrly Load Sheet '!$AC$86/100</f>
        <v>0</v>
      </c>
      <c r="E67" s="181"/>
      <c r="F67" s="155" t="str">
        <f>IF(I67=0,"",'[1]Report_Daily Hrly Load Sheet '!B118)</f>
        <v/>
      </c>
      <c r="G67" s="156"/>
      <c r="H67" s="78">
        <f>'[1]Report_Daily Hrly Load Sheet '!AB118/100</f>
        <v>0</v>
      </c>
      <c r="I67" s="41">
        <f>'[1]Report_Daily Hrly Load Sheet '!AC118/100</f>
        <v>0</v>
      </c>
      <c r="J67" s="182"/>
      <c r="K67" s="202">
        <f>I72-155.701</f>
        <v>-126.13</v>
      </c>
    </row>
    <row r="68" spans="1:19" ht="47.25" customHeight="1" x14ac:dyDescent="0.25">
      <c r="A68" s="201"/>
      <c r="B68" s="169" t="str">
        <f>'[1]Report_Daily Hrly Load Sheet '!$B$87&amp;" @ "&amp;'[1]Form-6_ImportExport'!AF7</f>
        <v>HPSEBL Import Through IEX  @ 12.12</v>
      </c>
      <c r="C68" s="78">
        <f>'[1]Report_Daily Hrly Load Sheet '!$AB$87/100</f>
        <v>10.936325</v>
      </c>
      <c r="D68" s="84">
        <f>'[1]Report_Daily Hrly Load Sheet '!$AC$87/100</f>
        <v>10.572145377499998</v>
      </c>
      <c r="E68" s="181"/>
      <c r="F68" s="155" t="str">
        <f>IF(I68=0,"",'[1]Report_Daily Hrly Load Sheet '!B119)</f>
        <v/>
      </c>
      <c r="G68" s="156"/>
      <c r="H68" s="78">
        <f>'[1]Report_Daily Hrly Load Sheet '!AB119/100</f>
        <v>0</v>
      </c>
      <c r="I68" s="41">
        <f>'[1]Report_Daily Hrly Load Sheet '!AC119/100</f>
        <v>0</v>
      </c>
      <c r="J68" s="203"/>
    </row>
    <row r="69" spans="1:19" ht="29.45" customHeight="1" x14ac:dyDescent="0.2">
      <c r="A69" s="201"/>
      <c r="B69" s="169" t="str">
        <f>'[1]Report_Daily Hrly Load Sheet '!B88</f>
        <v>Import through RTM IEX</v>
      </c>
      <c r="C69" s="78">
        <f>'[1]Report_Daily Hrly Load Sheet '!AB88/100</f>
        <v>0.96125000000000005</v>
      </c>
      <c r="D69" s="84">
        <f>'[1]Report_Daily Hrly Load Sheet '!AC88/100</f>
        <v>0.92924037500000001</v>
      </c>
      <c r="E69" s="181"/>
      <c r="F69" s="155" t="str">
        <f>IF(I69=0,"",'[1]Report_Daily Hrly Load Sheet '!B120)</f>
        <v/>
      </c>
      <c r="G69" s="156"/>
      <c r="H69" s="78">
        <f>'[1]Report_Daily Hrly Load Sheet '!AB120/100</f>
        <v>0</v>
      </c>
      <c r="I69" s="41">
        <f>'[1]Report_Daily Hrly Load Sheet '!AC120/100</f>
        <v>0</v>
      </c>
      <c r="J69" s="204"/>
    </row>
    <row r="70" spans="1:19" ht="29.45" customHeight="1" x14ac:dyDescent="0.2">
      <c r="A70" s="201"/>
      <c r="B70" s="169" t="str">
        <f>'[1]Report_Daily Hrly Load Sheet '!B89</f>
        <v xml:space="preserve">G- DAM </v>
      </c>
      <c r="C70" s="78">
        <f>'[1]Report_Daily Hrly Load Sheet '!AB89/100</f>
        <v>0</v>
      </c>
      <c r="D70" s="84">
        <f>'[1]Report_Daily Hrly Load Sheet '!AC89/100</f>
        <v>0</v>
      </c>
      <c r="E70" s="181"/>
      <c r="F70" s="155" t="str">
        <f>IF(I70=0,"",'[1]Report_Daily Hrly Load Sheet '!B121)</f>
        <v/>
      </c>
      <c r="G70" s="156"/>
      <c r="H70" s="78">
        <f>'[1]Report_Daily Hrly Load Sheet '!AB121/100</f>
        <v>0</v>
      </c>
      <c r="I70" s="41">
        <f>'[1]Report_Daily Hrly Load Sheet '!AC121/100</f>
        <v>0</v>
      </c>
      <c r="J70" s="204"/>
    </row>
    <row r="71" spans="1:19" ht="40.15" customHeight="1" x14ac:dyDescent="0.2">
      <c r="A71" s="201"/>
      <c r="B71" s="169" t="str">
        <f>'[1]Report_Daily Hrly Load Sheet '!B90</f>
        <v>MANIKARAN BRPL NR/2021/88246/F</v>
      </c>
      <c r="C71" s="78">
        <f>'[1]Report_Daily Hrly Load Sheet '!AB90/100</f>
        <v>0</v>
      </c>
      <c r="D71" s="84">
        <f>'[1]Report_Daily Hrly Load Sheet '!AC90/100</f>
        <v>0</v>
      </c>
      <c r="E71" s="181"/>
      <c r="F71" s="155" t="str">
        <f>IF(I71=0,"",'[1]Report_Daily Hrly Load Sheet '!B122)</f>
        <v/>
      </c>
      <c r="G71" s="156"/>
      <c r="H71" s="78">
        <f>'[1]Report_Daily Hrly Load Sheet '!AB122/100</f>
        <v>0</v>
      </c>
      <c r="I71" s="41">
        <f>'[1]Report_Daily Hrly Load Sheet '!AC122/100</f>
        <v>0</v>
      </c>
      <c r="J71" s="204"/>
      <c r="K71" s="205" t="s">
        <v>95</v>
      </c>
      <c r="L71" s="205"/>
      <c r="M71" s="205"/>
      <c r="N71" s="205"/>
      <c r="O71" s="205"/>
      <c r="P71" s="205"/>
      <c r="Q71" s="205"/>
      <c r="R71" s="205"/>
      <c r="S71" s="205"/>
    </row>
    <row r="72" spans="1:19" ht="24.75" customHeight="1" x14ac:dyDescent="0.2">
      <c r="A72" s="201"/>
      <c r="B72" s="169" t="str">
        <f>'[1]Report_Daily Hrly Load Sheet '!B91</f>
        <v>PTC TO PCKL</v>
      </c>
      <c r="C72" s="78">
        <f>'[1]Report_Daily Hrly Load Sheet '!AB91/100</f>
        <v>0</v>
      </c>
      <c r="D72" s="84">
        <f>'[1]Report_Daily Hrly Load Sheet '!AC91/100</f>
        <v>0</v>
      </c>
      <c r="E72" s="206">
        <v>22</v>
      </c>
      <c r="F72" s="207" t="s">
        <v>96</v>
      </c>
      <c r="G72" s="207"/>
      <c r="H72" s="208">
        <f>SUM(H49:H50,H53:H71)</f>
        <v>29.571000000000002</v>
      </c>
      <c r="I72" s="209">
        <f>SUM(I49:I50,I53:I71)</f>
        <v>29.571000000000002</v>
      </c>
      <c r="J72" s="204"/>
      <c r="K72" s="210" t="s">
        <v>97</v>
      </c>
      <c r="L72" s="210" t="s">
        <v>98</v>
      </c>
      <c r="M72" s="210" t="s">
        <v>99</v>
      </c>
      <c r="N72" s="210" t="s">
        <v>100</v>
      </c>
      <c r="O72" s="211" t="s">
        <v>101</v>
      </c>
      <c r="P72" s="211" t="s">
        <v>98</v>
      </c>
      <c r="Q72" s="211" t="s">
        <v>99</v>
      </c>
      <c r="R72" s="211" t="s">
        <v>100</v>
      </c>
      <c r="S72" s="212" t="s">
        <v>102</v>
      </c>
    </row>
    <row r="73" spans="1:19" ht="24.75" customHeight="1" x14ac:dyDescent="0.2">
      <c r="A73" s="201"/>
      <c r="B73" s="169" t="str">
        <f>'[1]Report_Daily Hrly Load Sheet '!B92</f>
        <v xml:space="preserve">REFEX THROUGH TAMILNADU </v>
      </c>
      <c r="C73" s="78">
        <f>'[1]Report_Daily Hrly Load Sheet '!AB92/100</f>
        <v>0</v>
      </c>
      <c r="D73" s="84">
        <f>'[1]Report_Daily Hrly Load Sheet '!AC92/100</f>
        <v>0</v>
      </c>
      <c r="E73" s="206">
        <v>23</v>
      </c>
      <c r="F73" s="213" t="s">
        <v>103</v>
      </c>
      <c r="G73" s="213"/>
      <c r="H73" s="213"/>
      <c r="I73" s="214">
        <f>D65+D84-I72</f>
        <v>319.37218836700004</v>
      </c>
      <c r="J73" s="215"/>
      <c r="K73" s="210">
        <f>[1]Report_Actual_RTD!BC102</f>
        <v>49.58</v>
      </c>
      <c r="L73" s="210" t="str">
        <f>MID([1]Report_Actual_RTD!BA102,7,7)</f>
        <v>15.00</v>
      </c>
      <c r="M73" s="210">
        <f>[1]Report_Actual_RTD!BD102</f>
        <v>0</v>
      </c>
      <c r="N73" s="210">
        <f>[1]Report_Actual_RTD!BF102</f>
        <v>29</v>
      </c>
      <c r="O73" s="211">
        <f>[1]Report_Actual_RTD!BG102</f>
        <v>50.18</v>
      </c>
      <c r="P73" s="211" t="str">
        <f>MID([1]Report_Actual_RTD!BA101,7,7)</f>
        <v>08.30</v>
      </c>
      <c r="Q73" s="211">
        <f>[1]Report_Actual_RTD!BH102</f>
        <v>54</v>
      </c>
      <c r="R73" s="211">
        <f>[1]Report_Actual_RTD!BJ102</f>
        <v>0</v>
      </c>
      <c r="S73" s="212">
        <f>I79</f>
        <v>49.96614583333335</v>
      </c>
    </row>
    <row r="74" spans="1:19" ht="24.75" customHeight="1" x14ac:dyDescent="0.2">
      <c r="A74" s="201"/>
      <c r="B74" s="169" t="str">
        <f>'[1]Report_Daily Hrly Load Sheet '!B93</f>
        <v>TPTCL THROUGH DBPL</v>
      </c>
      <c r="C74" s="78">
        <f>'[1]Report_Daily Hrly Load Sheet '!AB93/100</f>
        <v>0</v>
      </c>
      <c r="D74" s="84">
        <f>'[1]Report_Daily Hrly Load Sheet '!AC93/100</f>
        <v>0</v>
      </c>
      <c r="E74" s="206">
        <v>24</v>
      </c>
      <c r="F74" s="213" t="s">
        <v>104</v>
      </c>
      <c r="G74" s="213"/>
      <c r="H74" s="213"/>
      <c r="I74" s="214">
        <f>[1]Report_Actual_RTD!$E$101</f>
        <v>314.84500000000003</v>
      </c>
      <c r="J74" s="215"/>
    </row>
    <row r="75" spans="1:19" ht="24.75" customHeight="1" x14ac:dyDescent="0.2">
      <c r="A75" s="201"/>
      <c r="B75" s="169" t="str">
        <f>'[1]Report_Daily Hrly Load Sheet '!B94</f>
        <v>KEIPL THROUGH BYPL</v>
      </c>
      <c r="C75" s="78">
        <f>'[1]Report_Daily Hrly Load Sheet '!AB94/100</f>
        <v>0</v>
      </c>
      <c r="D75" s="84">
        <f>'[1]Report_Daily Hrly Load Sheet '!AC94/100</f>
        <v>0</v>
      </c>
      <c r="E75" s="206">
        <v>25</v>
      </c>
      <c r="F75" s="213" t="s">
        <v>105</v>
      </c>
      <c r="G75" s="213"/>
      <c r="H75" s="213"/>
      <c r="I75" s="41">
        <f>I73-I74</f>
        <v>4.5271883670000079</v>
      </c>
    </row>
    <row r="76" spans="1:19" ht="24.75" customHeight="1" x14ac:dyDescent="0.2">
      <c r="A76" s="201"/>
      <c r="B76" s="169" t="str">
        <f>'[1]Report_Daily Hrly Load Sheet '!B95</f>
        <v>IEXL</v>
      </c>
      <c r="C76" s="78">
        <f>'[1]Report_Daily Hrly Load Sheet '!AB95/100</f>
        <v>0</v>
      </c>
      <c r="D76" s="84">
        <f>'[1]Report_Daily Hrly Load Sheet '!AC95/100</f>
        <v>0</v>
      </c>
      <c r="E76" s="206">
        <v>26</v>
      </c>
      <c r="F76" s="213" t="s">
        <v>106</v>
      </c>
      <c r="G76" s="213"/>
      <c r="H76" s="213"/>
      <c r="I76" s="41" t="str">
        <f>ROUND([1]Report_Actual_RTD!Q106,2)&amp;" , "&amp;ROUND([1]Report_Actual_RTD!R106,2) &amp;" &amp; "&amp;ROUND([1]Report_Actual_RTD!AJ101,2)</f>
        <v>2.68 , 4.34 &amp; 4.96</v>
      </c>
      <c r="J76" s="216"/>
      <c r="N76" s="11" t="s">
        <v>107</v>
      </c>
      <c r="O76" s="196" t="s">
        <v>108</v>
      </c>
      <c r="P76" s="196"/>
    </row>
    <row r="77" spans="1:19" ht="21" customHeight="1" x14ac:dyDescent="0.2">
      <c r="A77" s="201"/>
      <c r="B77" s="169" t="str">
        <f>'[1]Report_Daily Hrly Load Sheet '!B96</f>
        <v>NVVNL THROGH RPREL</v>
      </c>
      <c r="C77" s="78">
        <f>'[1]Report_Daily Hrly Load Sheet '!AB96/100</f>
        <v>0</v>
      </c>
      <c r="D77" s="84">
        <f>'[1]Report_Daily Hrly Load Sheet '!AC96/100</f>
        <v>0</v>
      </c>
      <c r="E77" s="206">
        <v>27</v>
      </c>
      <c r="F77" s="213" t="s">
        <v>109</v>
      </c>
      <c r="G77" s="213"/>
      <c r="H77" s="213"/>
      <c r="I77" s="214">
        <f>'[1]Report_Daily Hrly Load Sheet '!$AB$71/100</f>
        <v>0.13600000000000001</v>
      </c>
      <c r="J77" s="216"/>
      <c r="N77" s="11" t="s">
        <v>110</v>
      </c>
      <c r="O77" s="196" t="s">
        <v>111</v>
      </c>
      <c r="P77" s="196"/>
    </row>
    <row r="78" spans="1:19" ht="27" customHeight="1" x14ac:dyDescent="0.2">
      <c r="A78" s="201"/>
      <c r="B78" s="169" t="str">
        <f>'[1]Report_Daily Hrly Load Sheet '!B98</f>
        <v/>
      </c>
      <c r="C78" s="78">
        <f>'[1]Report_Daily Hrly Load Sheet '!AB98/100</f>
        <v>0</v>
      </c>
      <c r="D78" s="78">
        <f>'[1]Report_Daily Hrly Load Sheet '!AC98/100</f>
        <v>0</v>
      </c>
      <c r="E78" s="206">
        <v>28</v>
      </c>
      <c r="F78" s="213" t="s">
        <v>112</v>
      </c>
      <c r="G78" s="213"/>
      <c r="H78" s="213"/>
      <c r="I78" s="41">
        <f>I74+I77</f>
        <v>314.98100000000005</v>
      </c>
      <c r="J78" s="216"/>
    </row>
    <row r="79" spans="1:19" ht="28.5" customHeight="1" x14ac:dyDescent="0.2">
      <c r="A79" s="201"/>
      <c r="B79" s="169"/>
      <c r="C79" s="95"/>
      <c r="D79" s="84"/>
      <c r="E79" s="206">
        <v>29</v>
      </c>
      <c r="F79" s="155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50.18 at 08.30 Hrs, Min.Freq. 49.58 at 15.00 Hrs)</v>
      </c>
      <c r="G79" s="217"/>
      <c r="H79" s="156"/>
      <c r="I79" s="41">
        <f>[1]Report_Actual_RTD!$C$101</f>
        <v>49.96614583333335</v>
      </c>
    </row>
    <row r="80" spans="1:19" s="220" customFormat="1" ht="21.75" customHeight="1" x14ac:dyDescent="0.2">
      <c r="A80" s="201"/>
      <c r="B80" s="218"/>
      <c r="C80" s="95"/>
      <c r="D80" s="84"/>
      <c r="E80" s="206">
        <v>30</v>
      </c>
      <c r="F80" s="213" t="str">
        <f>[1]Report_Actual_RTD!A105</f>
        <v xml:space="preserve">Max Demand observed (MW) (at 10.45 Hrs.) </v>
      </c>
      <c r="G80" s="213"/>
      <c r="H80" s="213"/>
      <c r="I80" s="219">
        <f>[1]Report_Actual_RTD!$B$104</f>
        <v>1573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s="220" customFormat="1" ht="20.25" x14ac:dyDescent="0.2">
      <c r="A81" s="201"/>
      <c r="B81" s="218"/>
      <c r="C81" s="95"/>
      <c r="D81" s="84"/>
      <c r="E81" s="206">
        <v>31</v>
      </c>
      <c r="F81" s="213" t="str">
        <f>[1]Report_Actual_RTD!A107</f>
        <v xml:space="preserve">Min Demand at observed (MW) (at 03.45 Hrs.) </v>
      </c>
      <c r="G81" s="213"/>
      <c r="H81" s="213"/>
      <c r="I81" s="219">
        <f>[1]Report_Actual_RTD!$B$106</f>
        <v>1133</v>
      </c>
      <c r="K81" s="11"/>
      <c r="L81" s="11"/>
      <c r="M81" s="11"/>
      <c r="N81" s="11"/>
      <c r="O81" s="11"/>
      <c r="P81" s="11"/>
      <c r="Q81" s="11"/>
      <c r="R81" s="11"/>
      <c r="S81" s="11"/>
    </row>
    <row r="82" spans="1:19" ht="18" customHeight="1" x14ac:dyDescent="0.2">
      <c r="A82" s="201"/>
      <c r="B82" s="218"/>
      <c r="C82" s="78"/>
      <c r="D82" s="84"/>
      <c r="E82" s="221">
        <v>32</v>
      </c>
      <c r="F82" s="222" t="s">
        <v>113</v>
      </c>
      <c r="G82" s="155" t="s">
        <v>114</v>
      </c>
      <c r="H82" s="217"/>
      <c r="I82" s="41">
        <f>'[1]Surrendered Energy'!BD105</f>
        <v>0.97523999999999855</v>
      </c>
      <c r="K82" s="220"/>
      <c r="L82" s="220"/>
      <c r="M82" s="220"/>
      <c r="N82" s="220"/>
      <c r="O82" s="220"/>
      <c r="P82" s="220"/>
      <c r="Q82" s="220"/>
      <c r="R82" s="220"/>
      <c r="S82" s="220"/>
    </row>
    <row r="83" spans="1:19" ht="22.5" customHeight="1" x14ac:dyDescent="0.25">
      <c r="A83" s="223"/>
      <c r="B83" s="218"/>
      <c r="C83" s="78"/>
      <c r="D83" s="84"/>
      <c r="E83" s="224"/>
      <c r="F83" s="222"/>
      <c r="G83" s="225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3" s="217"/>
      <c r="I83" s="226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3" s="227"/>
      <c r="K83" s="220"/>
      <c r="L83" s="220"/>
      <c r="M83" s="220"/>
      <c r="N83" s="220"/>
      <c r="O83" s="220"/>
      <c r="P83" s="220"/>
      <c r="Q83" s="220"/>
      <c r="R83" s="220"/>
      <c r="S83" s="220"/>
    </row>
    <row r="84" spans="1:19" ht="30.6" customHeight="1" thickBot="1" x14ac:dyDescent="0.3">
      <c r="A84" s="154">
        <v>20</v>
      </c>
      <c r="B84" s="228" t="s">
        <v>115</v>
      </c>
      <c r="C84" s="199">
        <f>SUM(C67:C83)</f>
        <v>11.897575</v>
      </c>
      <c r="D84" s="229">
        <f>SUM(D67:D83)</f>
        <v>11.501385752499999</v>
      </c>
      <c r="E84" s="230"/>
      <c r="F84" s="231"/>
      <c r="G84" s="232" t="str">
        <f>"Total Surrendered :(Amount: "&amp;ROUND([1]SurrenderedAmount!DI100,2)  &amp;" Lacs,  Avg. Rate: "&amp;ROUND([1]SurrenderedAmount!DK100,2)&amp;")"</f>
        <v>Total Surrendered :(Amount: 8.26 Lacs,  Avg. Rate: 8.56)</v>
      </c>
      <c r="H84" s="233"/>
      <c r="I84" s="173">
        <f>I82+I83</f>
        <v>0.97523999999999855</v>
      </c>
      <c r="J84" s="227"/>
    </row>
    <row r="85" spans="1:19" ht="23.45" customHeight="1" thickBot="1" x14ac:dyDescent="0.3">
      <c r="A85" s="206">
        <v>21</v>
      </c>
      <c r="B85" s="228" t="s">
        <v>116</v>
      </c>
      <c r="C85" s="199"/>
      <c r="D85" s="229">
        <f>'[1]Form-4B URS_booked'!BC105</f>
        <v>6.8799504299999992</v>
      </c>
      <c r="E85" s="234"/>
      <c r="F85" s="235" t="s">
        <v>117</v>
      </c>
      <c r="G85" s="236"/>
      <c r="H85" s="236"/>
      <c r="I85" s="237">
        <f>'[1]Form-1_AnticipatedVsActual_BI'!I77</f>
        <v>221.84096</v>
      </c>
      <c r="J85" s="227"/>
    </row>
    <row r="86" spans="1:19" ht="22.9" customHeight="1" x14ac:dyDescent="0.25">
      <c r="A86" s="206">
        <v>22</v>
      </c>
      <c r="B86" s="228" t="s">
        <v>118</v>
      </c>
      <c r="C86" s="199"/>
      <c r="D86" s="229">
        <f>D65-D85</f>
        <v>330.56185218450003</v>
      </c>
      <c r="E86" s="234"/>
      <c r="F86" s="238"/>
      <c r="G86" s="239"/>
      <c r="H86" s="239"/>
      <c r="I86" s="240"/>
      <c r="J86" s="227"/>
    </row>
    <row r="87" spans="1:19" ht="13.9" customHeight="1" x14ac:dyDescent="0.25">
      <c r="A87" s="241" t="s">
        <v>119</v>
      </c>
      <c r="B87" s="242" t="s">
        <v>120</v>
      </c>
      <c r="C87" s="243"/>
      <c r="D87" s="244"/>
      <c r="E87" s="245"/>
      <c r="F87" s="245"/>
      <c r="G87" s="216"/>
      <c r="H87" s="216"/>
      <c r="I87" s="246"/>
      <c r="J87" s="247"/>
    </row>
    <row r="88" spans="1:19" ht="12" customHeight="1" x14ac:dyDescent="0.2">
      <c r="A88" s="248"/>
      <c r="B88" s="242" t="s">
        <v>121</v>
      </c>
      <c r="C88" s="249"/>
      <c r="D88" s="249"/>
      <c r="E88" s="250"/>
      <c r="F88" s="250"/>
      <c r="G88" s="251"/>
      <c r="H88" s="251"/>
      <c r="I88" s="252"/>
      <c r="J88" s="253"/>
    </row>
    <row r="89" spans="1:19" ht="12" customHeight="1" x14ac:dyDescent="0.2">
      <c r="A89" s="254"/>
      <c r="B89" s="255" t="s">
        <v>122</v>
      </c>
      <c r="C89" s="256"/>
      <c r="D89" s="256"/>
      <c r="E89" s="256"/>
      <c r="F89" s="251"/>
      <c r="G89" s="251"/>
      <c r="H89" s="251"/>
      <c r="I89" s="252"/>
      <c r="J89" s="257"/>
    </row>
    <row r="90" spans="1:19" ht="11.25" customHeight="1" x14ac:dyDescent="0.2">
      <c r="A90" s="254"/>
      <c r="B90" s="255" t="s">
        <v>123</v>
      </c>
      <c r="C90" s="256"/>
      <c r="D90" s="256"/>
      <c r="E90" s="256"/>
      <c r="F90" s="258"/>
      <c r="G90" s="258"/>
      <c r="H90" s="259" t="s">
        <v>124</v>
      </c>
      <c r="I90" s="260"/>
    </row>
    <row r="91" spans="1:19" ht="16.899999999999999" customHeight="1" thickBot="1" x14ac:dyDescent="0.3">
      <c r="A91" s="261"/>
      <c r="B91" s="262"/>
      <c r="C91" s="263"/>
      <c r="D91" s="263"/>
      <c r="E91" s="264"/>
      <c r="F91" s="265"/>
      <c r="G91" s="265"/>
      <c r="H91" s="266" t="s">
        <v>125</v>
      </c>
      <c r="I91" s="267"/>
    </row>
    <row r="92" spans="1:19" ht="16.899999999999999" customHeight="1" x14ac:dyDescent="0.25">
      <c r="A92" s="268"/>
      <c r="B92" s="269"/>
      <c r="E92" s="220"/>
      <c r="F92" s="270"/>
      <c r="G92" s="220"/>
      <c r="H92" s="220"/>
      <c r="I92" s="220"/>
    </row>
    <row r="93" spans="1:19" ht="17.25" customHeight="1" x14ac:dyDescent="0.25">
      <c r="A93" s="11"/>
      <c r="B93" s="87"/>
      <c r="C93" s="87"/>
      <c r="D93" s="87"/>
      <c r="E93" s="268"/>
      <c r="F93" s="269"/>
    </row>
    <row r="94" spans="1:19" ht="17.25" customHeight="1" x14ac:dyDescent="0.25">
      <c r="A94" s="272"/>
      <c r="B94" s="273"/>
      <c r="C94" s="274"/>
      <c r="D94" s="274"/>
      <c r="E94" s="275"/>
      <c r="F94" s="268"/>
      <c r="G94" s="268"/>
      <c r="I94" s="276"/>
    </row>
    <row r="95" spans="1:19" ht="17.25" customHeight="1" x14ac:dyDescent="0.25">
      <c r="A95" s="11"/>
      <c r="E95" s="85"/>
      <c r="I95" s="277"/>
    </row>
    <row r="96" spans="1:19" ht="17.25" customHeight="1" x14ac:dyDescent="0.25">
      <c r="A96" s="278"/>
      <c r="B96" s="216"/>
      <c r="C96" s="216"/>
      <c r="D96" s="279"/>
      <c r="F96" s="279"/>
      <c r="G96" s="279"/>
      <c r="H96" s="216"/>
      <c r="I96" s="277"/>
    </row>
    <row r="97" spans="1:9" ht="17.25" customHeight="1" x14ac:dyDescent="0.25">
      <c r="A97" s="278"/>
      <c r="B97" s="279"/>
      <c r="C97" s="279"/>
      <c r="I97" s="277"/>
    </row>
    <row r="98" spans="1:9" ht="17.25" customHeight="1" x14ac:dyDescent="0.25">
      <c r="A98" s="11"/>
      <c r="D98" s="268"/>
      <c r="F98" s="268"/>
      <c r="G98" s="268"/>
      <c r="I98" s="277"/>
    </row>
    <row r="99" spans="1:9" ht="17.25" customHeight="1" x14ac:dyDescent="0.25">
      <c r="A99" s="11"/>
      <c r="B99" s="203"/>
      <c r="C99" s="268"/>
      <c r="D99" s="275"/>
      <c r="F99" s="280"/>
      <c r="G99" s="275"/>
    </row>
    <row r="100" spans="1:9" ht="17.25" customHeight="1" x14ac:dyDescent="0.25">
      <c r="A100" s="11"/>
      <c r="B100" s="275"/>
      <c r="C100" s="275"/>
      <c r="D100" s="281"/>
    </row>
    <row r="101" spans="1:9" x14ac:dyDescent="0.25">
      <c r="C101" s="283"/>
      <c r="D101" s="284"/>
      <c r="E101" s="91"/>
      <c r="G101" s="227"/>
      <c r="H101" s="227"/>
    </row>
    <row r="102" spans="1:9" x14ac:dyDescent="0.25">
      <c r="C102" s="283"/>
      <c r="D102" s="285"/>
      <c r="E102" s="91"/>
      <c r="G102" s="227"/>
      <c r="H102" s="227"/>
      <c r="I102" s="286"/>
    </row>
    <row r="103" spans="1:9" x14ac:dyDescent="0.25">
      <c r="C103" s="283"/>
      <c r="D103" s="285"/>
      <c r="E103" s="91"/>
      <c r="G103" s="227"/>
      <c r="H103" s="247"/>
      <c r="I103" s="11"/>
    </row>
    <row r="104" spans="1:9" x14ac:dyDescent="0.2">
      <c r="C104" s="283"/>
      <c r="D104" s="285"/>
      <c r="G104" s="287"/>
      <c r="H104" s="253"/>
      <c r="I104" s="11"/>
    </row>
    <row r="105" spans="1:9" x14ac:dyDescent="0.25">
      <c r="C105" s="283"/>
      <c r="D105" s="285"/>
      <c r="G105" s="91"/>
      <c r="H105" s="257"/>
      <c r="I105" s="11"/>
    </row>
    <row r="106" spans="1:9" x14ac:dyDescent="0.25">
      <c r="C106" s="283"/>
      <c r="D106" s="285"/>
      <c r="F106" s="227"/>
      <c r="G106" s="91"/>
      <c r="H106" s="91"/>
      <c r="I106" s="11"/>
    </row>
    <row r="107" spans="1:9" ht="27.75" customHeight="1" x14ac:dyDescent="0.25">
      <c r="B107" s="91"/>
      <c r="C107" s="283"/>
      <c r="D107" s="285"/>
      <c r="E107" s="91"/>
      <c r="F107" s="91"/>
      <c r="G107" s="91"/>
      <c r="H107" s="91"/>
      <c r="I107" s="11"/>
    </row>
    <row r="108" spans="1:9" x14ac:dyDescent="0.25">
      <c r="B108" s="91"/>
      <c r="C108" s="283"/>
      <c r="D108" s="285"/>
      <c r="E108" s="91"/>
      <c r="F108" s="91"/>
      <c r="G108" s="91"/>
      <c r="H108" s="91"/>
      <c r="I108" s="11"/>
    </row>
    <row r="109" spans="1:9" x14ac:dyDescent="0.25">
      <c r="B109" s="91"/>
      <c r="C109" s="283"/>
      <c r="D109" s="91"/>
      <c r="E109" s="91"/>
      <c r="G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D111" s="91"/>
      <c r="E111" s="91"/>
      <c r="H111" s="91"/>
      <c r="I111" s="11"/>
    </row>
    <row r="112" spans="1:9" x14ac:dyDescent="0.25">
      <c r="B112" s="91"/>
      <c r="C112" s="91"/>
      <c r="D112" s="91"/>
      <c r="E112" s="91"/>
      <c r="F112" s="91"/>
      <c r="G112" s="91"/>
      <c r="H112" s="91"/>
      <c r="I112" s="11"/>
    </row>
    <row r="113" spans="1:10" x14ac:dyDescent="0.25">
      <c r="A113" s="288">
        <v>1</v>
      </c>
      <c r="B113" s="289" t="s">
        <v>126</v>
      </c>
      <c r="C113" s="290">
        <f>SUM(D48:D51)</f>
        <v>177.29154700000001</v>
      </c>
      <c r="D113" s="291"/>
      <c r="E113" s="292"/>
      <c r="F113" s="91"/>
      <c r="G113" s="91"/>
      <c r="H113" s="91"/>
      <c r="I113" s="11"/>
    </row>
    <row r="114" spans="1:10" ht="42" customHeight="1" x14ac:dyDescent="0.25">
      <c r="A114" s="293">
        <v>2</v>
      </c>
      <c r="B114" s="294" t="s">
        <v>127</v>
      </c>
      <c r="C114" s="295">
        <f>D54</f>
        <v>202.74720562250005</v>
      </c>
      <c r="D114" s="296"/>
      <c r="E114" s="292"/>
      <c r="F114" s="91"/>
      <c r="G114" s="91"/>
      <c r="H114" s="91"/>
      <c r="I114" s="11"/>
    </row>
    <row r="115" spans="1:10" ht="22.5" customHeight="1" x14ac:dyDescent="0.25">
      <c r="A115" s="293">
        <v>3</v>
      </c>
      <c r="B115" s="297" t="s">
        <v>128</v>
      </c>
      <c r="C115" s="295">
        <f>D56</f>
        <v>13.207649999999999</v>
      </c>
      <c r="D115" s="296"/>
      <c r="F115" s="91"/>
      <c r="G115" s="91"/>
      <c r="H115" s="91"/>
      <c r="I115" s="11"/>
    </row>
    <row r="116" spans="1:10" x14ac:dyDescent="0.25">
      <c r="A116" s="293">
        <v>4</v>
      </c>
      <c r="B116" s="297" t="s">
        <v>129</v>
      </c>
      <c r="C116" s="295">
        <f>D59</f>
        <v>61.143474999999995</v>
      </c>
      <c r="D116" s="296"/>
      <c r="F116" s="227"/>
      <c r="G116" s="91"/>
      <c r="H116" s="91"/>
      <c r="I116" s="11"/>
    </row>
    <row r="117" spans="1:10" x14ac:dyDescent="0.25">
      <c r="A117" s="293">
        <v>5</v>
      </c>
      <c r="B117" s="294" t="s">
        <v>130</v>
      </c>
      <c r="C117" s="295">
        <f>D64</f>
        <v>-1.1152400195200003</v>
      </c>
      <c r="D117" s="296"/>
      <c r="F117" s="91"/>
      <c r="G117" s="91"/>
      <c r="H117" s="91"/>
      <c r="I117" s="11"/>
    </row>
    <row r="118" spans="1:10" x14ac:dyDescent="0.2">
      <c r="A118" s="298" t="s">
        <v>131</v>
      </c>
      <c r="B118" s="299" t="s">
        <v>132</v>
      </c>
      <c r="C118" s="300"/>
      <c r="D118" s="301">
        <f>I75</f>
        <v>4.5271883670000079</v>
      </c>
      <c r="F118" s="292"/>
      <c r="G118" s="292"/>
      <c r="H118" s="292"/>
      <c r="I118" s="11"/>
    </row>
    <row r="119" spans="1:10" x14ac:dyDescent="0.25">
      <c r="A119" s="11"/>
      <c r="D119" s="292"/>
      <c r="F119" s="292"/>
      <c r="G119" s="292"/>
      <c r="H119" s="292"/>
    </row>
    <row r="121" spans="1:10" ht="43.5" x14ac:dyDescent="0.25">
      <c r="A121" s="11"/>
      <c r="B121" s="302" t="s">
        <v>133</v>
      </c>
      <c r="C121" s="303" t="s">
        <v>134</v>
      </c>
      <c r="D121" s="302" t="s">
        <v>135</v>
      </c>
      <c r="E121" s="302" t="s">
        <v>136</v>
      </c>
    </row>
    <row r="122" spans="1:10" x14ac:dyDescent="0.25">
      <c r="A122" s="11"/>
      <c r="B122" s="304">
        <f>D48+D49+D50+D51</f>
        <v>177.29154700000001</v>
      </c>
      <c r="C122" s="304">
        <f>$I$74</f>
        <v>314.84500000000003</v>
      </c>
      <c r="D122" s="305">
        <f>$I$80</f>
        <v>1573</v>
      </c>
      <c r="E122" s="304">
        <f>SUM(I59:I64)</f>
        <v>5.6959999999999997</v>
      </c>
    </row>
    <row r="123" spans="1:10" x14ac:dyDescent="0.25">
      <c r="A123" s="11"/>
      <c r="J123" s="306"/>
    </row>
    <row r="128" spans="1:10" ht="55.5" customHeight="1" x14ac:dyDescent="0.25">
      <c r="A128" s="11"/>
      <c r="J128" s="307"/>
    </row>
    <row r="129" spans="1:10" x14ac:dyDescent="0.25">
      <c r="A129" s="11"/>
      <c r="J129" s="307"/>
    </row>
    <row r="130" spans="1:10" ht="27.75" customHeight="1" x14ac:dyDescent="0.25">
      <c r="A130" s="11"/>
      <c r="J130" s="307"/>
    </row>
    <row r="131" spans="1:10" x14ac:dyDescent="0.25">
      <c r="A131" s="11"/>
      <c r="F131" s="247"/>
      <c r="J131" s="307"/>
    </row>
    <row r="132" spans="1:10" ht="27.75" customHeight="1" x14ac:dyDescent="0.25">
      <c r="A132" s="11"/>
      <c r="J132" s="307"/>
    </row>
    <row r="133" spans="1:10" x14ac:dyDescent="0.25">
      <c r="A133" s="11"/>
      <c r="J133" s="91"/>
    </row>
    <row r="135" spans="1:10" x14ac:dyDescent="0.25">
      <c r="A135" s="11"/>
      <c r="E135" s="308"/>
    </row>
    <row r="138" spans="1:10" x14ac:dyDescent="0.25">
      <c r="A138" s="11"/>
      <c r="I138" s="277"/>
    </row>
    <row r="140" spans="1:10" x14ac:dyDescent="0.25">
      <c r="A140" s="11"/>
      <c r="E140" s="308"/>
      <c r="F140" s="309"/>
      <c r="G140" s="309"/>
      <c r="H140" s="309"/>
    </row>
    <row r="141" spans="1:10" x14ac:dyDescent="0.25">
      <c r="A141" s="11"/>
      <c r="E141" s="308"/>
    </row>
    <row r="142" spans="1:10" x14ac:dyDescent="0.25">
      <c r="A142" s="11"/>
      <c r="E142" s="308"/>
    </row>
    <row r="143" spans="1:10" ht="14.25" x14ac:dyDescent="0.2">
      <c r="A143" s="11"/>
      <c r="I143" s="310"/>
    </row>
    <row r="144" spans="1:10" ht="14.25" x14ac:dyDescent="0.2">
      <c r="A144" s="11"/>
      <c r="I144" s="310"/>
    </row>
    <row r="145" spans="1:9" ht="14.25" x14ac:dyDescent="0.2">
      <c r="A145" s="11"/>
      <c r="F145" s="309"/>
      <c r="G145" s="309"/>
      <c r="H145" s="309"/>
      <c r="I145" s="310"/>
    </row>
    <row r="146" spans="1:9" ht="14.25" x14ac:dyDescent="0.2">
      <c r="A146" s="11"/>
      <c r="F146" s="309"/>
      <c r="G146" s="309"/>
      <c r="H146" s="309"/>
      <c r="I146" s="310"/>
    </row>
    <row r="147" spans="1:9" x14ac:dyDescent="0.25">
      <c r="A147" s="11"/>
      <c r="F147" s="91"/>
      <c r="G147" s="91"/>
      <c r="H147" s="309"/>
      <c r="I147" s="310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x14ac:dyDescent="0.25">
      <c r="A150" s="11"/>
      <c r="F150" s="91"/>
      <c r="G150" s="91"/>
      <c r="H150" s="91"/>
    </row>
    <row r="151" spans="1:9" ht="14.25" x14ac:dyDescent="0.2">
      <c r="A151" s="11"/>
      <c r="F151" s="247"/>
      <c r="I151" s="11"/>
    </row>
    <row r="156" spans="1:9" ht="14.25" x14ac:dyDescent="0.2">
      <c r="A156" s="11"/>
      <c r="F156" s="247"/>
      <c r="I156" s="11"/>
    </row>
    <row r="159" spans="1:9" ht="14.25" x14ac:dyDescent="0.2">
      <c r="A159" s="11"/>
      <c r="F159" s="247"/>
      <c r="I159" s="11"/>
    </row>
  </sheetData>
  <mergeCells count="89">
    <mergeCell ref="F85:H85"/>
    <mergeCell ref="F81:H81"/>
    <mergeCell ref="E82:E84"/>
    <mergeCell ref="F82:F84"/>
    <mergeCell ref="G82:H82"/>
    <mergeCell ref="G83:H83"/>
    <mergeCell ref="G84:H84"/>
    <mergeCell ref="F75:H75"/>
    <mergeCell ref="F76:H76"/>
    <mergeCell ref="F77:H77"/>
    <mergeCell ref="F78:H78"/>
    <mergeCell ref="F79:H79"/>
    <mergeCell ref="F80:H80"/>
    <mergeCell ref="F70:G70"/>
    <mergeCell ref="F71:G71"/>
    <mergeCell ref="K71:S71"/>
    <mergeCell ref="F72:G72"/>
    <mergeCell ref="F73:H73"/>
    <mergeCell ref="F74:H74"/>
    <mergeCell ref="B65:C65"/>
    <mergeCell ref="F65:G65"/>
    <mergeCell ref="F66:G66"/>
    <mergeCell ref="F67:G67"/>
    <mergeCell ref="F68:G68"/>
    <mergeCell ref="F69:G69"/>
    <mergeCell ref="F61:G61"/>
    <mergeCell ref="B62:C62"/>
    <mergeCell ref="F62:G62"/>
    <mergeCell ref="F63:G63"/>
    <mergeCell ref="B64:C64"/>
    <mergeCell ref="F64:G64"/>
    <mergeCell ref="B57:C57"/>
    <mergeCell ref="F57:G57"/>
    <mergeCell ref="B58:C58"/>
    <mergeCell ref="F58:G58"/>
    <mergeCell ref="B59:C59"/>
    <mergeCell ref="E59:E61"/>
    <mergeCell ref="F59:G59"/>
    <mergeCell ref="B60:C60"/>
    <mergeCell ref="F60:G60"/>
    <mergeCell ref="B61:C61"/>
    <mergeCell ref="F53:G53"/>
    <mergeCell ref="B54:C54"/>
    <mergeCell ref="F54:G54"/>
    <mergeCell ref="B55:C55"/>
    <mergeCell ref="F55:G55"/>
    <mergeCell ref="B56:C56"/>
    <mergeCell ref="F56:G56"/>
    <mergeCell ref="B49:C49"/>
    <mergeCell ref="E49:E52"/>
    <mergeCell ref="F49:F52"/>
    <mergeCell ref="B51:C51"/>
    <mergeCell ref="G51:H51"/>
    <mergeCell ref="G52:H52"/>
    <mergeCell ref="G39:G40"/>
    <mergeCell ref="H39:H40"/>
    <mergeCell ref="I40:I45"/>
    <mergeCell ref="F41:F42"/>
    <mergeCell ref="B48:C48"/>
    <mergeCell ref="F48:G48"/>
    <mergeCell ref="A39:A40"/>
    <mergeCell ref="B39:B40"/>
    <mergeCell ref="C39:C40"/>
    <mergeCell ref="D39:D40"/>
    <mergeCell ref="E39:E40"/>
    <mergeCell ref="F39:F40"/>
    <mergeCell ref="H16:H18"/>
    <mergeCell ref="I17:I18"/>
    <mergeCell ref="G35:G36"/>
    <mergeCell ref="I35:I36"/>
    <mergeCell ref="A36:A38"/>
    <mergeCell ref="C37:C38"/>
    <mergeCell ref="H37:H38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8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2022-05-03T20:19:37Z</dcterms:created>
  <dcterms:modified xsi:type="dcterms:W3CDTF">2022-05-03T20:19:51Z</dcterms:modified>
</cp:coreProperties>
</file>