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PSPR NRLDC  SLDC 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'Report_PSPR NRLDC  SLDC '!$A$1:$P$69</definedName>
  </definedNames>
  <calcPr calcId="125725"/>
</workbook>
</file>

<file path=xl/calcChain.xml><?xml version="1.0" encoding="utf-8"?>
<calcChain xmlns="http://schemas.openxmlformats.org/spreadsheetml/2006/main">
  <c r="AI110" i="1"/>
  <c r="AG110"/>
  <c r="AI109"/>
  <c r="AG109"/>
  <c r="AH110" s="1"/>
  <c r="AI108"/>
  <c r="AG108"/>
  <c r="AI107"/>
  <c r="AJ110" s="1"/>
  <c r="X48" s="1"/>
  <c r="AG107"/>
  <c r="AI106"/>
  <c r="AG106"/>
  <c r="AI105"/>
  <c r="AG105"/>
  <c r="AI104"/>
  <c r="AG104"/>
  <c r="AI103"/>
  <c r="AJ106" s="1"/>
  <c r="X47" s="1"/>
  <c r="AG103"/>
  <c r="AH106" s="1"/>
  <c r="AI102"/>
  <c r="AG102"/>
  <c r="AI101"/>
  <c r="AG101"/>
  <c r="AI100"/>
  <c r="AG100"/>
  <c r="AI99"/>
  <c r="AJ102" s="1"/>
  <c r="X46" s="1"/>
  <c r="AG99"/>
  <c r="AH102" s="1"/>
  <c r="AI98"/>
  <c r="AG98"/>
  <c r="AI97"/>
  <c r="AG97"/>
  <c r="AI96"/>
  <c r="AG96"/>
  <c r="AI95"/>
  <c r="AJ98" s="1"/>
  <c r="X45" s="1"/>
  <c r="AG95"/>
  <c r="AH98" s="1"/>
  <c r="AI94"/>
  <c r="AG94"/>
  <c r="AI93"/>
  <c r="AG93"/>
  <c r="AI92"/>
  <c r="AG92"/>
  <c r="AI91"/>
  <c r="AJ94" s="1"/>
  <c r="X44" s="1"/>
  <c r="AG91"/>
  <c r="AH94" s="1"/>
  <c r="AI90"/>
  <c r="AG90"/>
  <c r="AI89"/>
  <c r="AG89"/>
  <c r="AI88"/>
  <c r="AG88"/>
  <c r="AI87"/>
  <c r="AJ90" s="1"/>
  <c r="X43" s="1"/>
  <c r="AG87"/>
  <c r="AH90" s="1"/>
  <c r="AI86"/>
  <c r="AG86"/>
  <c r="AI85"/>
  <c r="AG85"/>
  <c r="AI84"/>
  <c r="AG84"/>
  <c r="AI83"/>
  <c r="AJ86" s="1"/>
  <c r="X42" s="1"/>
  <c r="AG83"/>
  <c r="AH86" s="1"/>
  <c r="AI82"/>
  <c r="AG82"/>
  <c r="AI81"/>
  <c r="AG81"/>
  <c r="AI80"/>
  <c r="AG80"/>
  <c r="AI79"/>
  <c r="AJ82" s="1"/>
  <c r="X41" s="1"/>
  <c r="AG79"/>
  <c r="AH82" s="1"/>
  <c r="AI78"/>
  <c r="AG78"/>
  <c r="AI77"/>
  <c r="AG77"/>
  <c r="AI76"/>
  <c r="AG76"/>
  <c r="AI75"/>
  <c r="AJ78" s="1"/>
  <c r="X40" s="1"/>
  <c r="AG75"/>
  <c r="AH78" s="1"/>
  <c r="AI74"/>
  <c r="AG74"/>
  <c r="AI73"/>
  <c r="AG73"/>
  <c r="AI72"/>
  <c r="AG72"/>
  <c r="AI71"/>
  <c r="AJ74" s="1"/>
  <c r="X39" s="1"/>
  <c r="AG71"/>
  <c r="AH74" s="1"/>
  <c r="AI70"/>
  <c r="AG70"/>
  <c r="AI69"/>
  <c r="AG69"/>
  <c r="AI68"/>
  <c r="AG68"/>
  <c r="AI66"/>
  <c r="AJ70" s="1"/>
  <c r="X38" s="1"/>
  <c r="AG66"/>
  <c r="AH70" s="1"/>
  <c r="O66"/>
  <c r="N66"/>
  <c r="L66"/>
  <c r="J66"/>
  <c r="AI65"/>
  <c r="AG65"/>
  <c r="O65"/>
  <c r="N65"/>
  <c r="L65"/>
  <c r="J65"/>
  <c r="AI64"/>
  <c r="AG64"/>
  <c r="O64"/>
  <c r="N64"/>
  <c r="L64"/>
  <c r="J64"/>
  <c r="AI62"/>
  <c r="AG62"/>
  <c r="L62"/>
  <c r="AI61"/>
  <c r="AJ65" s="1"/>
  <c r="X37" s="1"/>
  <c r="AG61"/>
  <c r="AH65" s="1"/>
  <c r="L61"/>
  <c r="AI60"/>
  <c r="AG60"/>
  <c r="L60"/>
  <c r="AI59"/>
  <c r="AG59"/>
  <c r="N59"/>
  <c r="AI58"/>
  <c r="AG58"/>
  <c r="N58"/>
  <c r="AI57"/>
  <c r="AJ60" s="1"/>
  <c r="X36" s="1"/>
  <c r="AG57"/>
  <c r="AH60" s="1"/>
  <c r="N57"/>
  <c r="AJ56"/>
  <c r="AI56"/>
  <c r="AG56"/>
  <c r="AI55"/>
  <c r="AG55"/>
  <c r="AI54"/>
  <c r="AG54"/>
  <c r="AI53"/>
  <c r="AG53"/>
  <c r="AH56" s="1"/>
  <c r="L53"/>
  <c r="AI52"/>
  <c r="AG52"/>
  <c r="AI51"/>
  <c r="AG51"/>
  <c r="AI50"/>
  <c r="AG50"/>
  <c r="M50"/>
  <c r="L50"/>
  <c r="J50"/>
  <c r="AI49"/>
  <c r="AJ52" s="1"/>
  <c r="X34" s="1"/>
  <c r="AG49"/>
  <c r="AH52" s="1"/>
  <c r="AI48"/>
  <c r="AG48"/>
  <c r="AD48"/>
  <c r="Y48"/>
  <c r="V48"/>
  <c r="U48"/>
  <c r="AP48" s="1"/>
  <c r="T48"/>
  <c r="W48" s="1"/>
  <c r="N48"/>
  <c r="O48" s="1"/>
  <c r="K48"/>
  <c r="AI47"/>
  <c r="AG47"/>
  <c r="AD47"/>
  <c r="Z47"/>
  <c r="Y47"/>
  <c r="W47"/>
  <c r="V47"/>
  <c r="U47"/>
  <c r="AP47" s="1"/>
  <c r="T47"/>
  <c r="K47"/>
  <c r="N47" s="1"/>
  <c r="O47" s="1"/>
  <c r="AP46"/>
  <c r="AI46"/>
  <c r="AG46"/>
  <c r="AD46"/>
  <c r="Z46"/>
  <c r="Y46"/>
  <c r="V46"/>
  <c r="U46"/>
  <c r="T46"/>
  <c r="W46" s="1"/>
  <c r="N46"/>
  <c r="O46" s="1"/>
  <c r="K46"/>
  <c r="AI45"/>
  <c r="AJ48" s="1"/>
  <c r="X33" s="1"/>
  <c r="AG45"/>
  <c r="AH48" s="1"/>
  <c r="AD45"/>
  <c r="Z45"/>
  <c r="Y45"/>
  <c r="V45"/>
  <c r="U45"/>
  <c r="AP45" s="1"/>
  <c r="T45"/>
  <c r="W45" s="1"/>
  <c r="N45"/>
  <c r="O45" s="1"/>
  <c r="K45"/>
  <c r="AI44"/>
  <c r="AG44"/>
  <c r="AD44"/>
  <c r="Z44"/>
  <c r="Y44"/>
  <c r="W44"/>
  <c r="V44"/>
  <c r="U44"/>
  <c r="AP44" s="1"/>
  <c r="T44"/>
  <c r="K44"/>
  <c r="N44" s="1"/>
  <c r="O44" s="1"/>
  <c r="AP43"/>
  <c r="AI43"/>
  <c r="AG43"/>
  <c r="AD43"/>
  <c r="Z43"/>
  <c r="Y43"/>
  <c r="W43"/>
  <c r="V43"/>
  <c r="U43"/>
  <c r="T43"/>
  <c r="N43"/>
  <c r="O43" s="1"/>
  <c r="K43"/>
  <c r="AI42"/>
  <c r="AG42"/>
  <c r="AD42"/>
  <c r="Z42"/>
  <c r="Y42"/>
  <c r="V42"/>
  <c r="U42"/>
  <c r="AP42" s="1"/>
  <c r="T42"/>
  <c r="W42" s="1"/>
  <c r="K42"/>
  <c r="N42" s="1"/>
  <c r="O42" s="1"/>
  <c r="AI41"/>
  <c r="AJ44" s="1"/>
  <c r="X32" s="1"/>
  <c r="AG41"/>
  <c r="AH44" s="1"/>
  <c r="AD41"/>
  <c r="Z41"/>
  <c r="Y41"/>
  <c r="V41"/>
  <c r="U41"/>
  <c r="AP41" s="1"/>
  <c r="T41"/>
  <c r="W41" s="1"/>
  <c r="N41"/>
  <c r="O41" s="1"/>
  <c r="K41"/>
  <c r="AI40"/>
  <c r="AG40"/>
  <c r="AD40"/>
  <c r="Z40"/>
  <c r="Y40"/>
  <c r="V40"/>
  <c r="U40"/>
  <c r="AP40" s="1"/>
  <c r="T40"/>
  <c r="W40" s="1"/>
  <c r="N40"/>
  <c r="O40" s="1"/>
  <c r="K40"/>
  <c r="AI39"/>
  <c r="AG39"/>
  <c r="AD39"/>
  <c r="Z39"/>
  <c r="Y39"/>
  <c r="V39"/>
  <c r="U39"/>
  <c r="AP39" s="1"/>
  <c r="T39"/>
  <c r="W39" s="1"/>
  <c r="K39"/>
  <c r="N39" s="1"/>
  <c r="O39" s="1"/>
  <c r="AI38"/>
  <c r="AG38"/>
  <c r="AD38"/>
  <c r="K38" s="1"/>
  <c r="N38" s="1"/>
  <c r="O38" s="1"/>
  <c r="Z38"/>
  <c r="Y38"/>
  <c r="V38"/>
  <c r="U38"/>
  <c r="AP38" s="1"/>
  <c r="T38"/>
  <c r="W38" s="1"/>
  <c r="AI37"/>
  <c r="AJ40" s="1"/>
  <c r="X31" s="1"/>
  <c r="AG37"/>
  <c r="AH40" s="1"/>
  <c r="AD37"/>
  <c r="Z37"/>
  <c r="Y37"/>
  <c r="W37"/>
  <c r="V37"/>
  <c r="U37"/>
  <c r="AP37" s="1"/>
  <c r="T37"/>
  <c r="K37"/>
  <c r="N37" s="1"/>
  <c r="O37" s="1"/>
  <c r="AI36"/>
  <c r="AG36"/>
  <c r="AD36"/>
  <c r="Z36"/>
  <c r="Y36"/>
  <c r="V36"/>
  <c r="U36"/>
  <c r="AP36" s="1"/>
  <c r="T36"/>
  <c r="W36" s="1"/>
  <c r="K36"/>
  <c r="N36" s="1"/>
  <c r="O36" s="1"/>
  <c r="AI35"/>
  <c r="AG35"/>
  <c r="AD35"/>
  <c r="Z35"/>
  <c r="Y35"/>
  <c r="X35"/>
  <c r="V35"/>
  <c r="U35"/>
  <c r="AP35" s="1"/>
  <c r="T35"/>
  <c r="W35" s="1"/>
  <c r="K35"/>
  <c r="N35" s="1"/>
  <c r="O35" s="1"/>
  <c r="AI34"/>
  <c r="AG34"/>
  <c r="AD34"/>
  <c r="Z34"/>
  <c r="Y34"/>
  <c r="W34"/>
  <c r="V34"/>
  <c r="U34"/>
  <c r="AP34" s="1"/>
  <c r="T34"/>
  <c r="K34"/>
  <c r="N34" s="1"/>
  <c r="O34" s="1"/>
  <c r="AI33"/>
  <c r="AJ36" s="1"/>
  <c r="X30" s="1"/>
  <c r="AG33"/>
  <c r="AH36" s="1"/>
  <c r="AD33"/>
  <c r="Z33"/>
  <c r="Y33"/>
  <c r="V33"/>
  <c r="U33"/>
  <c r="AP33" s="1"/>
  <c r="T33"/>
  <c r="W33" s="1"/>
  <c r="N33"/>
  <c r="O33" s="1"/>
  <c r="K33"/>
  <c r="AI32"/>
  <c r="AG32"/>
  <c r="AD32"/>
  <c r="Z32"/>
  <c r="Y32"/>
  <c r="V32"/>
  <c r="U32"/>
  <c r="AP32" s="1"/>
  <c r="T32"/>
  <c r="W32" s="1"/>
  <c r="K32"/>
  <c r="N32" s="1"/>
  <c r="O32" s="1"/>
  <c r="AI31"/>
  <c r="AG31"/>
  <c r="AD31"/>
  <c r="Z31"/>
  <c r="Y31"/>
  <c r="V31"/>
  <c r="U31"/>
  <c r="AP31" s="1"/>
  <c r="T31"/>
  <c r="W31" s="1"/>
  <c r="K31"/>
  <c r="N31" s="1"/>
  <c r="O31" s="1"/>
  <c r="AI30"/>
  <c r="AG30"/>
  <c r="AD30"/>
  <c r="Z30"/>
  <c r="Y30"/>
  <c r="V30"/>
  <c r="U30"/>
  <c r="AP30" s="1"/>
  <c r="T30"/>
  <c r="W30" s="1"/>
  <c r="N30"/>
  <c r="O30" s="1"/>
  <c r="K30"/>
  <c r="AI29"/>
  <c r="AJ32" s="1"/>
  <c r="X29" s="1"/>
  <c r="AG29"/>
  <c r="AH32" s="1"/>
  <c r="AD29"/>
  <c r="V29"/>
  <c r="U29"/>
  <c r="AP29" s="1"/>
  <c r="T29"/>
  <c r="W29" s="1"/>
  <c r="K29"/>
  <c r="N29" s="1"/>
  <c r="O29" s="1"/>
  <c r="AI28"/>
  <c r="AG28"/>
  <c r="AD28"/>
  <c r="W28"/>
  <c r="V28"/>
  <c r="U28"/>
  <c r="AP28" s="1"/>
  <c r="T28"/>
  <c r="K28"/>
  <c r="N28" s="1"/>
  <c r="O28" s="1"/>
  <c r="AI27"/>
  <c r="AG27"/>
  <c r="AD27"/>
  <c r="V27"/>
  <c r="U27"/>
  <c r="AP27" s="1"/>
  <c r="T27"/>
  <c r="W27" s="1"/>
  <c r="N27"/>
  <c r="O27" s="1"/>
  <c r="K27"/>
  <c r="AI26"/>
  <c r="AG26"/>
  <c r="AD26"/>
  <c r="W26"/>
  <c r="V26"/>
  <c r="U26"/>
  <c r="AP26" s="1"/>
  <c r="T26"/>
  <c r="N26"/>
  <c r="O26" s="1"/>
  <c r="K26"/>
  <c r="AI25"/>
  <c r="Y28" s="1"/>
  <c r="AG25"/>
  <c r="AH28" s="1"/>
  <c r="AD25"/>
  <c r="AD50" s="1"/>
  <c r="V25"/>
  <c r="V50" s="1"/>
  <c r="U25"/>
  <c r="AP25" s="1"/>
  <c r="T25"/>
  <c r="T50" s="1"/>
  <c r="N25"/>
  <c r="K25"/>
  <c r="K50" s="1"/>
  <c r="AI24"/>
  <c r="AG24"/>
  <c r="AI23"/>
  <c r="AG23"/>
  <c r="AI22"/>
  <c r="AG22"/>
  <c r="AP21"/>
  <c r="AI21"/>
  <c r="Y27" s="1"/>
  <c r="AG21"/>
  <c r="AH24" s="1"/>
  <c r="AI20"/>
  <c r="AG20"/>
  <c r="AI19"/>
  <c r="AG19"/>
  <c r="BR18"/>
  <c r="BQ18"/>
  <c r="F48" s="1"/>
  <c r="BP18"/>
  <c r="F47" s="1"/>
  <c r="BO18"/>
  <c r="F46" s="1"/>
  <c r="BN18"/>
  <c r="F45" s="1"/>
  <c r="BM18"/>
  <c r="F44" s="1"/>
  <c r="BL18"/>
  <c r="F43" s="1"/>
  <c r="BK18"/>
  <c r="F42" s="1"/>
  <c r="BJ18"/>
  <c r="F41" s="1"/>
  <c r="BI18"/>
  <c r="F40" s="1"/>
  <c r="BH18"/>
  <c r="F39" s="1"/>
  <c r="BG18"/>
  <c r="F38" s="1"/>
  <c r="BF18"/>
  <c r="F37" s="1"/>
  <c r="BE18"/>
  <c r="F36" s="1"/>
  <c r="BD18"/>
  <c r="F35" s="1"/>
  <c r="BC18"/>
  <c r="F34" s="1"/>
  <c r="BB18"/>
  <c r="F33" s="1"/>
  <c r="BA18"/>
  <c r="F32" s="1"/>
  <c r="AZ18"/>
  <c r="F31" s="1"/>
  <c r="AY18"/>
  <c r="F30" s="1"/>
  <c r="AX18"/>
  <c r="F29" s="1"/>
  <c r="AW18"/>
  <c r="F28" s="1"/>
  <c r="AV18"/>
  <c r="F27" s="1"/>
  <c r="AU18"/>
  <c r="F26" s="1"/>
  <c r="AT18"/>
  <c r="F25" s="1"/>
  <c r="AI18"/>
  <c r="AG18"/>
  <c r="BR17"/>
  <c r="BQ17"/>
  <c r="E48" s="1"/>
  <c r="BP17"/>
  <c r="E47" s="1"/>
  <c r="BO17"/>
  <c r="E46" s="1"/>
  <c r="BN17"/>
  <c r="E45" s="1"/>
  <c r="BM17"/>
  <c r="E44" s="1"/>
  <c r="BL17"/>
  <c r="E43" s="1"/>
  <c r="BK17"/>
  <c r="E42" s="1"/>
  <c r="BJ17"/>
  <c r="E41" s="1"/>
  <c r="BI17"/>
  <c r="E40" s="1"/>
  <c r="BH17"/>
  <c r="E39" s="1"/>
  <c r="BG17"/>
  <c r="E38" s="1"/>
  <c r="BF17"/>
  <c r="E37" s="1"/>
  <c r="BE17"/>
  <c r="E36" s="1"/>
  <c r="BD17"/>
  <c r="E35" s="1"/>
  <c r="BC17"/>
  <c r="E34" s="1"/>
  <c r="BB17"/>
  <c r="E33" s="1"/>
  <c r="BA17"/>
  <c r="E32" s="1"/>
  <c r="AZ17"/>
  <c r="E31" s="1"/>
  <c r="AY17"/>
  <c r="E30" s="1"/>
  <c r="AX17"/>
  <c r="E29" s="1"/>
  <c r="AW17"/>
  <c r="E28" s="1"/>
  <c r="AV17"/>
  <c r="E27" s="1"/>
  <c r="AU17"/>
  <c r="E26" s="1"/>
  <c r="AT17"/>
  <c r="E25" s="1"/>
  <c r="AI17"/>
  <c r="Y26" s="1"/>
  <c r="AG17"/>
  <c r="AH20" s="1"/>
  <c r="AI16"/>
  <c r="AG16"/>
  <c r="AI15"/>
  <c r="AG15"/>
  <c r="AI14"/>
  <c r="AG14"/>
  <c r="V14"/>
  <c r="G14"/>
  <c r="AI13"/>
  <c r="Y25" s="1"/>
  <c r="AG13"/>
  <c r="AG111" s="1"/>
  <c r="V12"/>
  <c r="V11"/>
  <c r="V10"/>
  <c r="N3"/>
  <c r="D1"/>
  <c r="E50" l="1"/>
  <c r="D38"/>
  <c r="D41"/>
  <c r="D35"/>
  <c r="D32"/>
  <c r="D25"/>
  <c r="D45"/>
  <c r="D42"/>
  <c r="D39"/>
  <c r="D36"/>
  <c r="D29"/>
  <c r="D26"/>
  <c r="D46"/>
  <c r="D43"/>
  <c r="D40"/>
  <c r="D33"/>
  <c r="D30"/>
  <c r="D27"/>
  <c r="D47"/>
  <c r="D44"/>
  <c r="D37"/>
  <c r="D34"/>
  <c r="D31"/>
  <c r="D28"/>
  <c r="D48"/>
  <c r="D62"/>
  <c r="B45"/>
  <c r="B42"/>
  <c r="B36"/>
  <c r="B29"/>
  <c r="B26"/>
  <c r="B46"/>
  <c r="B43"/>
  <c r="B40"/>
  <c r="B33"/>
  <c r="B30"/>
  <c r="B27"/>
  <c r="B47"/>
  <c r="B44"/>
  <c r="B37"/>
  <c r="B34"/>
  <c r="B31"/>
  <c r="B28"/>
  <c r="B48"/>
  <c r="B41"/>
  <c r="B38"/>
  <c r="B35"/>
  <c r="B32"/>
  <c r="B25"/>
  <c r="F50"/>
  <c r="C48"/>
  <c r="N50"/>
  <c r="AJ16"/>
  <c r="Z28"/>
  <c r="AJ28"/>
  <c r="X28" s="1"/>
  <c r="AJ24"/>
  <c r="X27" s="1"/>
  <c r="W25"/>
  <c r="W50" s="1"/>
  <c r="C47"/>
  <c r="AG113"/>
  <c r="T56" s="1"/>
  <c r="AH16"/>
  <c r="AH111" s="1"/>
  <c r="Z27"/>
  <c r="U50"/>
  <c r="C43" s="1"/>
  <c r="C40"/>
  <c r="C46"/>
  <c r="AG112"/>
  <c r="T55" s="1"/>
  <c r="AJ20"/>
  <c r="X26" s="1"/>
  <c r="Z26"/>
  <c r="Z29"/>
  <c r="C29"/>
  <c r="Y29"/>
  <c r="AA35" s="1"/>
  <c r="AB35" s="1"/>
  <c r="C36"/>
  <c r="C42"/>
  <c r="AI111"/>
  <c r="Z48" s="1"/>
  <c r="O25"/>
  <c r="O50" s="1"/>
  <c r="Z25"/>
  <c r="AA28" s="1"/>
  <c r="AB28" s="1"/>
  <c r="B39"/>
  <c r="C25"/>
  <c r="C35"/>
  <c r="C41"/>
  <c r="C32" l="1"/>
  <c r="C39"/>
  <c r="C28"/>
  <c r="G48"/>
  <c r="G42"/>
  <c r="AA34"/>
  <c r="AB34" s="1"/>
  <c r="AC34" s="1"/>
  <c r="I34" s="1"/>
  <c r="AA26"/>
  <c r="AB26" s="1"/>
  <c r="AA27"/>
  <c r="AB27" s="1"/>
  <c r="AC27" s="1"/>
  <c r="I27" s="1"/>
  <c r="G28"/>
  <c r="C31"/>
  <c r="AA33"/>
  <c r="AB33" s="1"/>
  <c r="G41"/>
  <c r="G27"/>
  <c r="G36"/>
  <c r="AA40"/>
  <c r="AB40" s="1"/>
  <c r="AA31"/>
  <c r="AB31" s="1"/>
  <c r="AA37"/>
  <c r="AB37" s="1"/>
  <c r="C38"/>
  <c r="C45"/>
  <c r="G45" s="1"/>
  <c r="C27"/>
  <c r="C34"/>
  <c r="G34" s="1"/>
  <c r="AA43"/>
  <c r="AB43" s="1"/>
  <c r="G38"/>
  <c r="G47"/>
  <c r="G29"/>
  <c r="AA47"/>
  <c r="AB47" s="1"/>
  <c r="D50"/>
  <c r="L58" s="1"/>
  <c r="O58" s="1"/>
  <c r="AA42"/>
  <c r="AB42" s="1"/>
  <c r="AA38"/>
  <c r="AB38" s="1"/>
  <c r="AJ111"/>
  <c r="AJ112"/>
  <c r="AJ113"/>
  <c r="X25"/>
  <c r="X50" s="1"/>
  <c r="C30"/>
  <c r="G30" s="1"/>
  <c r="C37"/>
  <c r="G35"/>
  <c r="G26"/>
  <c r="AA30"/>
  <c r="AB30" s="1"/>
  <c r="AA46"/>
  <c r="AB46" s="1"/>
  <c r="C26"/>
  <c r="C50" s="1"/>
  <c r="L59" s="1"/>
  <c r="O59" s="1"/>
  <c r="C33"/>
  <c r="G33" s="1"/>
  <c r="C44"/>
  <c r="G44" s="1"/>
  <c r="G32"/>
  <c r="G37"/>
  <c r="G46"/>
  <c r="AA45"/>
  <c r="AB45" s="1"/>
  <c r="G25"/>
  <c r="B50"/>
  <c r="L57" s="1"/>
  <c r="O57" s="1"/>
  <c r="G43"/>
  <c r="AA39"/>
  <c r="AB39" s="1"/>
  <c r="AA44"/>
  <c r="AB44" s="1"/>
  <c r="AA41"/>
  <c r="AB41" s="1"/>
  <c r="G39"/>
  <c r="AA29"/>
  <c r="AB29" s="1"/>
  <c r="G31"/>
  <c r="G40"/>
  <c r="AA36"/>
  <c r="AB36" s="1"/>
  <c r="AA48"/>
  <c r="AB48" s="1"/>
  <c r="AA32"/>
  <c r="AB32" s="1"/>
  <c r="P34" l="1"/>
  <c r="H34"/>
  <c r="H27"/>
  <c r="P27"/>
  <c r="AA25"/>
  <c r="G50"/>
  <c r="AA50" l="1"/>
  <c r="AB25"/>
  <c r="AB50" l="1"/>
  <c r="AC28" l="1"/>
  <c r="I28" s="1"/>
  <c r="AC35"/>
  <c r="I35" s="1"/>
  <c r="AC46"/>
  <c r="I46" s="1"/>
  <c r="AC41"/>
  <c r="I41" s="1"/>
  <c r="AC32"/>
  <c r="I32" s="1"/>
  <c r="AC38"/>
  <c r="I38" s="1"/>
  <c r="AC40"/>
  <c r="I40" s="1"/>
  <c r="AC29"/>
  <c r="I29" s="1"/>
  <c r="AC48"/>
  <c r="I48" s="1"/>
  <c r="AC42"/>
  <c r="I42" s="1"/>
  <c r="AC36"/>
  <c r="I36" s="1"/>
  <c r="AC37"/>
  <c r="I37" s="1"/>
  <c r="AC33"/>
  <c r="I33" s="1"/>
  <c r="AC43"/>
  <c r="I43" s="1"/>
  <c r="AC30"/>
  <c r="I30" s="1"/>
  <c r="AC47"/>
  <c r="I47" s="1"/>
  <c r="AC44"/>
  <c r="I44" s="1"/>
  <c r="AC39"/>
  <c r="I39" s="1"/>
  <c r="AC45"/>
  <c r="I45" s="1"/>
  <c r="AC26"/>
  <c r="I26" s="1"/>
  <c r="AC31"/>
  <c r="I31" s="1"/>
  <c r="AC25"/>
  <c r="P48" l="1"/>
  <c r="H48"/>
  <c r="H46"/>
  <c r="P46"/>
  <c r="P28"/>
  <c r="H28"/>
  <c r="P45"/>
  <c r="H45"/>
  <c r="P41"/>
  <c r="H41"/>
  <c r="P47"/>
  <c r="H47"/>
  <c r="P35"/>
  <c r="H35"/>
  <c r="P31"/>
  <c r="H31"/>
  <c r="P29"/>
  <c r="H29"/>
  <c r="P39"/>
  <c r="H39"/>
  <c r="P36"/>
  <c r="H36"/>
  <c r="P37"/>
  <c r="H37"/>
  <c r="AC50"/>
  <c r="I25"/>
  <c r="P38"/>
  <c r="H38"/>
  <c r="P44"/>
  <c r="H44"/>
  <c r="P42"/>
  <c r="H42"/>
  <c r="P26"/>
  <c r="H26"/>
  <c r="H33"/>
  <c r="P33"/>
  <c r="P32"/>
  <c r="H32"/>
  <c r="H43"/>
  <c r="P43"/>
  <c r="H30"/>
  <c r="P30"/>
  <c r="H40"/>
  <c r="P40"/>
  <c r="L54" l="1"/>
  <c r="P25"/>
  <c r="I50"/>
  <c r="H25"/>
  <c r="H50" s="1"/>
  <c r="L55" l="1"/>
  <c r="O13" s="1"/>
  <c r="P50"/>
  <c r="L56"/>
  <c r="O14" s="1"/>
</calcChain>
</file>

<file path=xl/comments1.xml><?xml version="1.0" encoding="utf-8"?>
<comments xmlns="http://schemas.openxmlformats.org/spreadsheetml/2006/main">
  <authors>
    <author>ReportServer</author>
    <author>HPSEB</author>
  </authors>
  <commentList>
    <comment ref="AA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B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S24" authorId="1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G25" authorId="1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1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<sst xmlns="http://schemas.openxmlformats.org/spreadsheetml/2006/main" count="214" uniqueCount="192">
  <si>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</si>
  <si>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</si>
  <si>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</si>
  <si>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</si>
  <si>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</si>
  <si>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</si>
  <si>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</si>
  <si>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</si>
  <si>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</si>
  <si>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</si>
  <si>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</si>
  <si>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</si>
  <si>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</si>
  <si>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</si>
  <si>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</si>
  <si>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</si>
  <si>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</si>
  <si>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SN</t>
  </si>
  <si>
    <t>Time Block</t>
  </si>
  <si>
    <t>Frequency</t>
  </si>
  <si>
    <t>Avg. Freq.</t>
  </si>
  <si>
    <t>Demand</t>
  </si>
  <si>
    <t>Avg Demand</t>
  </si>
  <si>
    <t>PEAK DEMAND(MW)</t>
  </si>
  <si>
    <t>00.00-00.15</t>
  </si>
  <si>
    <t>Month/Day :-</t>
  </si>
  <si>
    <t>Min.DEMAND(MW)</t>
  </si>
  <si>
    <t>ACTUAL OWN GENERATION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</si>
  <si>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</si>
  <si>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</si>
  <si>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</si>
  <si>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</si>
  <si>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</si>
  <si>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</si>
  <si>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</si>
  <si>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 CORREC-TION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</si>
  <si>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</si>
  <si>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</si>
  <si>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</si>
  <si>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P7=P1+P2+P6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</si>
  <si>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</si>
  <si>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</si>
  <si>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</si>
  <si>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</si>
  <si>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</si>
  <si>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</si>
  <si>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</si>
  <si>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</si>
  <si>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</si>
  <si>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</si>
  <si>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</si>
  <si>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DUE TO SATUTORY CUT  (MW)</t>
  </si>
  <si>
    <t>DUE TO T&amp;D CONS-TRAINTS (MW)</t>
  </si>
  <si>
    <t>01.00-01.15</t>
  </si>
  <si>
    <t>MALANA-2</t>
  </si>
  <si>
    <t>01.15-01.30</t>
  </si>
  <si>
    <t>SWARA KUDDU</t>
  </si>
  <si>
    <t>01.30-01.45</t>
  </si>
  <si>
    <t>01.45-02:00</t>
  </si>
  <si>
    <t>OWN   GEN</t>
  </si>
  <si>
    <t>BASPA</t>
  </si>
  <si>
    <t>MALANA-II</t>
  </si>
  <si>
    <t>SAWRA KUDDU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</si>
  <si>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</si>
  <si>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</si>
  <si>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</si>
  <si>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</si>
  <si>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</si>
  <si>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</si>
  <si>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</si>
  <si>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</si>
  <si>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</si>
  <si>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</si>
  <si>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P6/1000</t>
  </si>
  <si>
    <t>P7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</si>
  <si>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</si>
  <si>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</si>
  <si>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</si>
  <si>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</si>
  <si>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</si>
  <si>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</si>
  <si>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</si>
  <si>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</si>
  <si>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</si>
  <si>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</si>
  <si>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</si>
  <si>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</si>
  <si>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</si>
  <si>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</si>
  <si>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</si>
  <si>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</si>
  <si>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</si>
  <si>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</si>
  <si>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</si>
  <si>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</si>
  <si>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</si>
  <si>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</si>
  <si>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</si>
  <si>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</si>
  <si>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</si>
  <si>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</si>
  <si>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</si>
  <si>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</si>
  <si>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</si>
  <si>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</si>
  <si>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</si>
  <si>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</si>
  <si>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</si>
  <si>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</si>
  <si>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</si>
  <si>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</si>
  <si>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</si>
  <si>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</si>
  <si>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</si>
  <si>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</si>
  <si>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</si>
  <si>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</si>
  <si>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</si>
  <si>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</si>
  <si>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</si>
  <si>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</si>
  <si>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</si>
  <si>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</si>
  <si>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</si>
  <si>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</si>
  <si>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</si>
  <si>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</si>
  <si>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</si>
  <si>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</si>
  <si>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</si>
  <si>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</si>
  <si>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</si>
  <si>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</si>
  <si>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</si>
  <si>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</si>
  <si>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</si>
  <si>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</si>
  <si>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</si>
  <si>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</si>
  <si>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</si>
  <si>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</si>
  <si>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</si>
  <si>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</si>
  <si>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13.15-13.30</t>
  </si>
  <si>
    <t>13.30-13.45</t>
  </si>
  <si>
    <t>13.45-14.00</t>
  </si>
  <si>
    <t>14.00-14.15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</si>
  <si>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</si>
  <si>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</si>
  <si>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</si>
  <si>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</si>
  <si>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</si>
  <si>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</si>
  <si>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</si>
  <si>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</si>
  <si>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</si>
  <si>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 xml:space="preserve">                 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</si>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</sst>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  <numFmt numFmtId="171" formatCode="dd\.mm\.yyyy;@"/>
    <numFmt numFmtId="172" formatCode="_(&quot;$&quot;* #,##0.00_);_(&quot;$&quot;* \(#,##0.00\);_(&quot;$&quot;* &quot;-&quot;??_);_(@_)"/>
  </numFmts>
  <fonts count="60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221">
    <xf numFmtId="0" fontId="0" fillId="0" borderId="0"/>
    <xf numFmtId="0" fontId="16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16" fillId="0" borderId="0"/>
    <xf numFmtId="0" fontId="58" fillId="0" borderId="0"/>
    <xf numFmtId="0" fontId="52" fillId="0" borderId="0"/>
    <xf numFmtId="0" fontId="58" fillId="0" borderId="0"/>
    <xf numFmtId="0" fontId="52" fillId="0" borderId="0"/>
    <xf numFmtId="0" fontId="58" fillId="0" borderId="0"/>
    <xf numFmtId="0" fontId="52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9" fillId="0" borderId="0"/>
    <xf numFmtId="0" fontId="5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96">
    <xf numFmtId="0" fontId="0" fillId="0" borderId="0" xfId="0"/>
    <xf numFmtId="0" fontId="17" fillId="0" borderId="10" xfId="1" applyFont="1" applyBorder="1" applyAlignment="1" applyProtection="1">
      <alignment horizontal="right"/>
    </xf>
    <xf numFmtId="0" fontId="17" fillId="0" borderId="11" xfId="1" applyFont="1" applyBorder="1" applyAlignment="1" applyProtection="1">
      <alignment horizontal="right"/>
    </xf>
    <xf numFmtId="164" fontId="19" fillId="0" borderId="11" xfId="1" applyNumberFormat="1" applyFont="1" applyBorder="1" applyAlignment="1" applyProtection="1">
      <alignment horizontal="left"/>
    </xf>
    <xf numFmtId="0" fontId="20" fillId="33" borderId="11" xfId="1" applyFont="1" applyFill="1" applyBorder="1" applyProtection="1"/>
    <xf numFmtId="0" fontId="21" fillId="33" borderId="11" xfId="1" applyFont="1" applyFill="1" applyBorder="1" applyAlignment="1" applyProtection="1">
      <alignment horizontal="center"/>
    </xf>
    <xf numFmtId="0" fontId="22" fillId="33" borderId="11" xfId="1" applyFont="1" applyFill="1" applyBorder="1" applyAlignment="1" applyProtection="1">
      <alignment horizontal="center"/>
    </xf>
    <xf numFmtId="0" fontId="21" fillId="33" borderId="12" xfId="1" applyFont="1" applyFill="1" applyBorder="1" applyAlignment="1" applyProtection="1">
      <alignment horizontal="center"/>
    </xf>
    <xf numFmtId="0" fontId="20" fillId="33" borderId="0" xfId="1" applyFont="1" applyFill="1" applyBorder="1" applyProtection="1"/>
    <xf numFmtId="0" fontId="21" fillId="33" borderId="0" xfId="1" applyFont="1" applyFill="1" applyBorder="1" applyAlignment="1" applyProtection="1">
      <alignment horizontal="center"/>
    </xf>
    <xf numFmtId="0" fontId="21" fillId="33" borderId="0" xfId="1" applyFont="1" applyFill="1" applyBorder="1" applyAlignment="1" applyProtection="1"/>
    <xf numFmtId="0" fontId="21" fillId="33" borderId="0" xfId="1" applyFont="1" applyFill="1" applyBorder="1" applyAlignment="1" applyProtection="1">
      <alignment horizontal="center"/>
    </xf>
    <xf numFmtId="0" fontId="20" fillId="33" borderId="0" xfId="1" applyFont="1" applyFill="1" applyAlignment="1" applyProtection="1">
      <alignment horizontal="center"/>
    </xf>
    <xf numFmtId="0" fontId="20" fillId="34" borderId="0" xfId="1" applyFont="1" applyFill="1" applyAlignment="1" applyProtection="1">
      <alignment horizontal="center"/>
    </xf>
    <xf numFmtId="0" fontId="23" fillId="33" borderId="0" xfId="1" applyFont="1" applyFill="1" applyAlignment="1" applyProtection="1">
      <alignment horizontal="center"/>
    </xf>
    <xf numFmtId="0" fontId="20" fillId="33" borderId="0" xfId="1" applyFont="1" applyFill="1" applyBorder="1" applyAlignment="1" applyProtection="1">
      <alignment horizontal="center"/>
    </xf>
    <xf numFmtId="0" fontId="24" fillId="33" borderId="13" xfId="1" applyFont="1" applyFill="1" applyBorder="1" applyAlignment="1" applyProtection="1">
      <alignment horizontal="left"/>
    </xf>
    <xf numFmtId="0" fontId="25" fillId="33" borderId="0" xfId="1" applyFont="1" applyFill="1" applyBorder="1" applyAlignment="1" applyProtection="1">
      <alignment horizontal="left"/>
    </xf>
    <xf numFmtId="0" fontId="26" fillId="33" borderId="0" xfId="1" applyFont="1" applyFill="1" applyBorder="1" applyAlignment="1" applyProtection="1">
      <alignment horizontal="left" vertical="center"/>
    </xf>
    <xf numFmtId="0" fontId="20" fillId="33" borderId="14" xfId="1" applyFont="1" applyFill="1" applyBorder="1" applyAlignment="1" applyProtection="1">
      <alignment horizontal="center"/>
    </xf>
    <xf numFmtId="2" fontId="20" fillId="33" borderId="0" xfId="1" applyNumberFormat="1" applyFont="1" applyFill="1" applyBorder="1" applyAlignment="1" applyProtection="1">
      <alignment horizontal="center"/>
    </xf>
    <xf numFmtId="0" fontId="20" fillId="33" borderId="0" xfId="1" applyFont="1" applyFill="1" applyBorder="1" applyAlignment="1" applyProtection="1"/>
    <xf numFmtId="1" fontId="20" fillId="33" borderId="0" xfId="1" applyNumberFormat="1" applyFont="1" applyFill="1" applyBorder="1" applyAlignment="1" applyProtection="1">
      <alignment horizontal="center"/>
    </xf>
    <xf numFmtId="0" fontId="23" fillId="33" borderId="0" xfId="1" applyFont="1" applyFill="1" applyProtection="1"/>
    <xf numFmtId="0" fontId="23" fillId="34" borderId="0" xfId="1" applyFont="1" applyFill="1" applyProtection="1"/>
    <xf numFmtId="0" fontId="20" fillId="33" borderId="13" xfId="1" applyFont="1" applyFill="1" applyBorder="1" applyAlignment="1" applyProtection="1">
      <alignment horizontal="center"/>
    </xf>
    <xf numFmtId="0" fontId="27" fillId="33" borderId="0" xfId="1" applyFont="1" applyFill="1" applyBorder="1" applyAlignment="1" applyProtection="1">
      <alignment horizontal="center"/>
    </xf>
    <xf numFmtId="0" fontId="21" fillId="33" borderId="15" xfId="1" applyFont="1" applyFill="1" applyBorder="1" applyAlignment="1" applyProtection="1">
      <alignment vertical="center"/>
    </xf>
    <xf numFmtId="165" fontId="21" fillId="33" borderId="16" xfId="1" applyNumberFormat="1" applyFont="1" applyFill="1" applyBorder="1" applyAlignment="1" applyProtection="1">
      <alignment horizontal="center" vertical="center"/>
    </xf>
    <xf numFmtId="165" fontId="21" fillId="33" borderId="17" xfId="1" applyNumberFormat="1" applyFont="1" applyFill="1" applyBorder="1" applyAlignment="1" applyProtection="1">
      <alignment horizontal="center" vertical="center"/>
    </xf>
    <xf numFmtId="166" fontId="20" fillId="33" borderId="14" xfId="1" applyNumberFormat="1" applyFont="1" applyFill="1" applyBorder="1" applyAlignment="1" applyProtection="1">
      <alignment horizontal="center"/>
    </xf>
    <xf numFmtId="0" fontId="20" fillId="33" borderId="13" xfId="1" applyFont="1" applyFill="1" applyBorder="1" applyAlignment="1" applyProtection="1">
      <alignment horizontal="right"/>
    </xf>
    <xf numFmtId="0" fontId="20" fillId="33" borderId="0" xfId="1" applyFont="1" applyFill="1" applyBorder="1" applyAlignment="1" applyProtection="1">
      <alignment horizontal="right"/>
    </xf>
    <xf numFmtId="0" fontId="20" fillId="33" borderId="0" xfId="1" applyFont="1" applyFill="1" applyBorder="1" applyAlignment="1" applyProtection="1">
      <alignment horizontal="left"/>
    </xf>
    <xf numFmtId="167" fontId="21" fillId="33" borderId="0" xfId="1" applyNumberFormat="1" applyFont="1" applyFill="1" applyBorder="1" applyAlignment="1" applyProtection="1">
      <alignment horizontal="center"/>
    </xf>
    <xf numFmtId="0" fontId="21" fillId="35" borderId="0" xfId="1" applyFont="1" applyFill="1" applyBorder="1" applyAlignment="1" applyProtection="1"/>
    <xf numFmtId="0" fontId="21" fillId="35" borderId="0" xfId="1" applyFont="1" applyFill="1" applyBorder="1" applyProtection="1"/>
    <xf numFmtId="0" fontId="21" fillId="33" borderId="0" xfId="1" applyFont="1" applyFill="1" applyBorder="1" applyAlignment="1" applyProtection="1">
      <alignment horizontal="left"/>
    </xf>
    <xf numFmtId="0" fontId="21" fillId="35" borderId="0" xfId="1" applyFont="1" applyFill="1" applyBorder="1" applyAlignment="1" applyProtection="1">
      <alignment horizontal="left"/>
    </xf>
    <xf numFmtId="0" fontId="21" fillId="35" borderId="0" xfId="1" applyFont="1" applyFill="1" applyBorder="1" applyAlignment="1" applyProtection="1">
      <alignment horizontal="left"/>
    </xf>
    <xf numFmtId="0" fontId="28" fillId="36" borderId="0" xfId="1" applyFont="1" applyFill="1" applyBorder="1" applyAlignment="1" applyProtection="1">
      <alignment horizontal="left" vertical="center" wrapText="1"/>
    </xf>
    <xf numFmtId="0" fontId="29" fillId="33" borderId="0" xfId="1" applyFont="1" applyFill="1" applyBorder="1" applyAlignment="1" applyProtection="1">
      <alignment horizontal="center"/>
    </xf>
    <xf numFmtId="0" fontId="21" fillId="33" borderId="18" xfId="1" applyNumberFormat="1" applyFont="1" applyFill="1" applyBorder="1" applyAlignment="1" applyProtection="1">
      <alignment horizontal="center" vertical="center" wrapText="1"/>
    </xf>
    <xf numFmtId="0" fontId="21" fillId="33" borderId="19" xfId="1" applyNumberFormat="1" applyFont="1" applyFill="1" applyBorder="1" applyAlignment="1" applyProtection="1">
      <alignment horizontal="center" vertical="center" wrapText="1"/>
    </xf>
    <xf numFmtId="0" fontId="21" fillId="33" borderId="19" xfId="1" applyNumberFormat="1" applyFont="1" applyFill="1" applyBorder="1" applyAlignment="1" applyProtection="1">
      <alignment horizontal="center" vertical="center" wrapText="1"/>
    </xf>
    <xf numFmtId="2" fontId="28" fillId="34" borderId="19" xfId="1" applyNumberFormat="1" applyFont="1" applyFill="1" applyBorder="1" applyAlignment="1" applyProtection="1">
      <alignment horizontal="right" vertical="center" wrapText="1"/>
    </xf>
    <xf numFmtId="0" fontId="28" fillId="34" borderId="20" xfId="1" applyFont="1" applyFill="1" applyBorder="1" applyAlignment="1" applyProtection="1">
      <alignment horizontal="left" vertical="center" wrapText="1"/>
    </xf>
    <xf numFmtId="0" fontId="21" fillId="33" borderId="21" xfId="1" applyNumberFormat="1" applyFont="1" applyFill="1" applyBorder="1" applyAlignment="1" applyProtection="1">
      <alignment horizontal="center" vertical="center" wrapText="1"/>
    </xf>
    <xf numFmtId="0" fontId="21" fillId="33" borderId="22" xfId="1" applyNumberFormat="1" applyFont="1" applyFill="1" applyBorder="1" applyAlignment="1" applyProtection="1">
      <alignment horizontal="center" vertical="center" wrapText="1"/>
    </xf>
    <xf numFmtId="0" fontId="21" fillId="33" borderId="22" xfId="1" applyNumberFormat="1" applyFont="1" applyFill="1" applyBorder="1" applyAlignment="1" applyProtection="1">
      <alignment horizontal="center" vertical="center" wrapText="1"/>
    </xf>
    <xf numFmtId="2" fontId="28" fillId="34" borderId="22" xfId="1" applyNumberFormat="1" applyFont="1" applyFill="1" applyBorder="1" applyAlignment="1" applyProtection="1">
      <alignment horizontal="right" vertical="center" wrapText="1"/>
    </xf>
    <xf numFmtId="0" fontId="28" fillId="34" borderId="23" xfId="1" applyFont="1" applyFill="1" applyBorder="1" applyAlignment="1" applyProtection="1">
      <alignment horizontal="left" vertical="center" wrapText="1"/>
    </xf>
    <xf numFmtId="0" fontId="20" fillId="33" borderId="0" xfId="1" applyFont="1" applyFill="1" applyBorder="1" applyAlignment="1" applyProtection="1">
      <alignment vertical="center"/>
    </xf>
    <xf numFmtId="166" fontId="20" fillId="33" borderId="0" xfId="1" applyNumberFormat="1" applyFont="1" applyFill="1" applyBorder="1" applyAlignment="1" applyProtection="1">
      <alignment horizontal="right" vertical="center"/>
    </xf>
    <xf numFmtId="2" fontId="28" fillId="34" borderId="22" xfId="1" applyNumberFormat="1" applyFont="1" applyFill="1" applyBorder="1" applyAlignment="1" applyProtection="1">
      <alignment horizontal="right" vertical="center" wrapText="1"/>
    </xf>
    <xf numFmtId="0" fontId="28" fillId="34" borderId="23" xfId="1" applyFont="1" applyFill="1" applyBorder="1" applyAlignment="1" applyProtection="1">
      <alignment horizontal="left" vertical="center" wrapText="1"/>
    </xf>
    <xf numFmtId="0" fontId="21" fillId="33" borderId="24" xfId="1" applyFont="1" applyFill="1" applyBorder="1" applyAlignment="1" applyProtection="1">
      <alignment horizontal="center" vertical="center" wrapText="1"/>
    </xf>
    <xf numFmtId="0" fontId="21" fillId="33" borderId="25" xfId="1" applyFont="1" applyFill="1" applyBorder="1" applyAlignment="1" applyProtection="1">
      <alignment horizontal="center" vertical="center" wrapText="1"/>
    </xf>
    <xf numFmtId="0" fontId="21" fillId="33" borderId="26" xfId="1" applyFont="1" applyFill="1" applyBorder="1" applyAlignment="1" applyProtection="1">
      <alignment horizontal="center" vertical="center" wrapText="1"/>
    </xf>
    <xf numFmtId="166" fontId="20" fillId="33" borderId="0" xfId="1" applyNumberFormat="1" applyFont="1" applyFill="1" applyBorder="1" applyAlignment="1" applyProtection="1">
      <alignment vertical="center"/>
    </xf>
    <xf numFmtId="0" fontId="21" fillId="37" borderId="18" xfId="1" applyFont="1" applyFill="1" applyBorder="1" applyAlignment="1" applyProtection="1">
      <alignment horizontal="left"/>
    </xf>
    <xf numFmtId="0" fontId="20" fillId="37" borderId="19" xfId="1" applyFont="1" applyFill="1" applyBorder="1" applyProtection="1"/>
    <xf numFmtId="0" fontId="20" fillId="37" borderId="19" xfId="1" applyFont="1" applyFill="1" applyBorder="1" applyAlignment="1" applyProtection="1">
      <alignment horizontal="center"/>
    </xf>
    <xf numFmtId="1" fontId="21" fillId="37" borderId="27" xfId="1" applyNumberFormat="1" applyFont="1" applyFill="1" applyBorder="1" applyAlignment="1" applyProtection="1">
      <alignment horizontal="center" vertical="center"/>
    </xf>
    <xf numFmtId="0" fontId="21" fillId="33" borderId="28" xfId="1" applyNumberFormat="1" applyFont="1" applyFill="1" applyBorder="1" applyAlignment="1" applyProtection="1">
      <alignment horizontal="center" vertical="center" wrapText="1"/>
    </xf>
    <xf numFmtId="0" fontId="21" fillId="33" borderId="0" xfId="1" applyNumberFormat="1" applyFont="1" applyFill="1" applyBorder="1" applyAlignment="1" applyProtection="1">
      <alignment horizontal="center" vertical="center" wrapText="1"/>
    </xf>
    <xf numFmtId="2" fontId="28" fillId="34" borderId="0" xfId="1" applyNumberFormat="1" applyFont="1" applyFill="1" applyBorder="1" applyAlignment="1" applyProtection="1">
      <alignment horizontal="right" vertical="center" wrapText="1"/>
    </xf>
    <xf numFmtId="0" fontId="28" fillId="34" borderId="29" xfId="1" applyFont="1" applyFill="1" applyBorder="1" applyAlignment="1" applyProtection="1">
      <alignment horizontal="left" vertical="center" wrapText="1"/>
    </xf>
    <xf numFmtId="0" fontId="20" fillId="33" borderId="30" xfId="1" applyFont="1" applyFill="1" applyBorder="1" applyAlignment="1" applyProtection="1">
      <alignment horizontal="center"/>
    </xf>
    <xf numFmtId="1" fontId="20" fillId="33" borderId="31" xfId="1" applyNumberFormat="1" applyFont="1" applyFill="1" applyBorder="1" applyAlignment="1" applyProtection="1">
      <alignment horizontal="center"/>
    </xf>
    <xf numFmtId="2" fontId="20" fillId="33" borderId="31" xfId="1" applyNumberFormat="1" applyFont="1" applyFill="1" applyBorder="1" applyAlignment="1" applyProtection="1">
      <alignment horizontal="center"/>
    </xf>
    <xf numFmtId="0" fontId="20" fillId="33" borderId="31" xfId="1" applyFont="1" applyFill="1" applyBorder="1" applyAlignment="1" applyProtection="1">
      <alignment horizontal="center"/>
    </xf>
    <xf numFmtId="1" fontId="20" fillId="0" borderId="32" xfId="1" applyNumberFormat="1" applyFont="1" applyFill="1" applyBorder="1" applyAlignment="1" applyProtection="1">
      <alignment horizontal="center"/>
    </xf>
    <xf numFmtId="0" fontId="21" fillId="37" borderId="32" xfId="1" applyFont="1" applyFill="1" applyBorder="1" applyAlignment="1" applyProtection="1">
      <alignment horizontal="left"/>
    </xf>
    <xf numFmtId="0" fontId="20" fillId="37" borderId="33" xfId="1" applyFont="1" applyFill="1" applyBorder="1" applyProtection="1"/>
    <xf numFmtId="0" fontId="20" fillId="37" borderId="33" xfId="1" applyFont="1" applyFill="1" applyBorder="1" applyAlignment="1" applyProtection="1">
      <alignment horizontal="center"/>
    </xf>
    <xf numFmtId="1" fontId="21" fillId="37" borderId="34" xfId="1" applyNumberFormat="1" applyFont="1" applyFill="1" applyBorder="1" applyAlignment="1" applyProtection="1">
      <alignment horizontal="center" vertical="center"/>
    </xf>
    <xf numFmtId="0" fontId="20" fillId="0" borderId="35" xfId="1" applyFont="1" applyFill="1" applyBorder="1" applyAlignment="1" applyProtection="1">
      <alignment horizontal="center"/>
    </xf>
    <xf numFmtId="1" fontId="20" fillId="0" borderId="20" xfId="1" applyNumberFormat="1" applyFont="1" applyFill="1" applyBorder="1" applyAlignment="1" applyProtection="1">
      <alignment horizontal="center"/>
    </xf>
    <xf numFmtId="2" fontId="20" fillId="33" borderId="20" xfId="1" applyNumberFormat="1" applyFont="1" applyFill="1" applyBorder="1" applyAlignment="1" applyProtection="1">
      <alignment horizontal="center"/>
    </xf>
    <xf numFmtId="0" fontId="20" fillId="0" borderId="36" xfId="1" applyFont="1" applyFill="1" applyBorder="1" applyAlignment="1" applyProtection="1">
      <alignment horizontal="center"/>
    </xf>
    <xf numFmtId="1" fontId="20" fillId="33" borderId="20" xfId="1" applyNumberFormat="1" applyFont="1" applyFill="1" applyBorder="1" applyAlignment="1" applyProtection="1">
      <alignment horizontal="center"/>
    </xf>
    <xf numFmtId="1" fontId="20" fillId="0" borderId="18" xfId="1" applyNumberFormat="1" applyFont="1" applyFill="1" applyBorder="1" applyAlignment="1" applyProtection="1">
      <alignment horizontal="center"/>
    </xf>
    <xf numFmtId="0" fontId="21" fillId="33" borderId="13" xfId="1" applyFont="1" applyFill="1" applyBorder="1" applyAlignment="1" applyProtection="1">
      <alignment horizontal="center"/>
    </xf>
    <xf numFmtId="0" fontId="21" fillId="33" borderId="14" xfId="1" applyFont="1" applyFill="1" applyBorder="1" applyAlignment="1" applyProtection="1">
      <alignment horizontal="center"/>
    </xf>
    <xf numFmtId="0" fontId="21" fillId="33" borderId="32" xfId="1" applyNumberFormat="1" applyFont="1" applyFill="1" applyBorder="1" applyAlignment="1" applyProtection="1">
      <alignment horizontal="center" vertical="center" wrapText="1"/>
    </xf>
    <xf numFmtId="0" fontId="21" fillId="33" borderId="33" xfId="1" applyNumberFormat="1" applyFont="1" applyFill="1" applyBorder="1" applyAlignment="1" applyProtection="1">
      <alignment horizontal="center" vertical="center" wrapText="1"/>
    </xf>
    <xf numFmtId="2" fontId="28" fillId="34" borderId="33" xfId="1" applyNumberFormat="1" applyFont="1" applyFill="1" applyBorder="1" applyAlignment="1" applyProtection="1">
      <alignment horizontal="right" vertical="center" wrapText="1"/>
    </xf>
    <xf numFmtId="0" fontId="28" fillId="34" borderId="31" xfId="1" applyFont="1" applyFill="1" applyBorder="1" applyAlignment="1" applyProtection="1">
      <alignment horizontal="left" vertical="center" wrapText="1"/>
    </xf>
    <xf numFmtId="0" fontId="20" fillId="33" borderId="37" xfId="1" applyFont="1" applyFill="1" applyBorder="1" applyAlignment="1" applyProtection="1">
      <alignment horizontal="center"/>
    </xf>
    <xf numFmtId="0" fontId="20" fillId="33" borderId="36" xfId="1" applyFont="1" applyFill="1" applyBorder="1" applyAlignment="1" applyProtection="1">
      <alignment horizontal="center"/>
    </xf>
    <xf numFmtId="0" fontId="21" fillId="33" borderId="0" xfId="1" applyFont="1" applyFill="1" applyBorder="1" applyProtection="1"/>
    <xf numFmtId="0" fontId="21" fillId="37" borderId="38" xfId="1" applyFont="1" applyFill="1" applyBorder="1" applyAlignment="1" applyProtection="1">
      <alignment vertical="center" wrapText="1"/>
    </xf>
    <xf numFmtId="0" fontId="21" fillId="37" borderId="36" xfId="1" applyFont="1" applyFill="1" applyBorder="1" applyAlignment="1" applyProtection="1">
      <alignment horizontal="center" vertical="center" wrapText="1"/>
    </xf>
    <xf numFmtId="0" fontId="21" fillId="37" borderId="18" xfId="1" applyFont="1" applyFill="1" applyBorder="1" applyAlignment="1" applyProtection="1">
      <alignment horizontal="center" vertical="center"/>
    </xf>
    <xf numFmtId="0" fontId="21" fillId="37" borderId="19" xfId="1" applyFont="1" applyFill="1" applyBorder="1" applyAlignment="1" applyProtection="1">
      <alignment horizontal="center" vertical="center"/>
    </xf>
    <xf numFmtId="0" fontId="21" fillId="37" borderId="20" xfId="1" applyFont="1" applyFill="1" applyBorder="1" applyAlignment="1" applyProtection="1">
      <alignment horizontal="center" vertical="center"/>
    </xf>
    <xf numFmtId="0" fontId="21" fillId="37" borderId="39" xfId="1" applyFont="1" applyFill="1" applyBorder="1" applyAlignment="1" applyProtection="1">
      <alignment horizontal="center" vertical="top" wrapText="1"/>
    </xf>
    <xf numFmtId="0" fontId="30" fillId="33" borderId="34" xfId="1" applyFont="1" applyFill="1" applyBorder="1" applyAlignment="1" applyProtection="1">
      <alignment horizontal="center" vertical="center" wrapText="1"/>
    </xf>
    <xf numFmtId="0" fontId="30" fillId="33" borderId="40" xfId="1" applyFont="1" applyFill="1" applyBorder="1" applyAlignment="1" applyProtection="1">
      <alignment horizontal="center" vertical="center" wrapText="1"/>
    </xf>
    <xf numFmtId="0" fontId="30" fillId="33" borderId="32" xfId="1" applyFont="1" applyFill="1" applyBorder="1" applyAlignment="1" applyProtection="1">
      <alignment horizontal="center" vertical="center" wrapText="1"/>
    </xf>
    <xf numFmtId="0" fontId="30" fillId="33" borderId="41" xfId="1" applyFont="1" applyFill="1" applyBorder="1" applyAlignment="1" applyProtection="1">
      <alignment horizontal="center" vertical="center" wrapText="1"/>
    </xf>
    <xf numFmtId="0" fontId="31" fillId="33" borderId="41" xfId="1" applyFont="1" applyFill="1" applyBorder="1" applyAlignment="1" applyProtection="1">
      <alignment horizontal="center" vertical="center" wrapText="1"/>
    </xf>
    <xf numFmtId="0" fontId="32" fillId="38" borderId="41" xfId="1" applyFont="1" applyFill="1" applyBorder="1" applyAlignment="1" applyProtection="1">
      <alignment horizontal="center" vertical="center" wrapText="1"/>
    </xf>
    <xf numFmtId="0" fontId="31" fillId="33" borderId="42" xfId="1" applyFont="1" applyFill="1" applyBorder="1" applyAlignment="1" applyProtection="1">
      <alignment horizontal="center" vertical="center" wrapText="1"/>
    </xf>
    <xf numFmtId="0" fontId="20" fillId="0" borderId="37" xfId="1" applyFont="1" applyFill="1" applyBorder="1" applyAlignment="1" applyProtection="1">
      <alignment horizontal="center"/>
    </xf>
    <xf numFmtId="2" fontId="20" fillId="0" borderId="20" xfId="1" applyNumberFormat="1" applyFont="1" applyFill="1" applyBorder="1" applyAlignment="1" applyProtection="1">
      <alignment horizontal="center"/>
    </xf>
    <xf numFmtId="0" fontId="30" fillId="33" borderId="36" xfId="1" applyFont="1" applyFill="1" applyBorder="1" applyAlignment="1" applyProtection="1">
      <alignment horizontal="center" vertical="center" wrapText="1"/>
    </xf>
    <xf numFmtId="0" fontId="30" fillId="33" borderId="27" xfId="1" applyFont="1" applyFill="1" applyBorder="1" applyAlignment="1" applyProtection="1">
      <alignment horizontal="center"/>
    </xf>
    <xf numFmtId="0" fontId="21" fillId="37" borderId="43" xfId="1" applyFont="1" applyFill="1" applyBorder="1" applyAlignment="1" applyProtection="1">
      <alignment vertical="center" wrapText="1"/>
    </xf>
    <xf numFmtId="0" fontId="21" fillId="37" borderId="44" xfId="1" applyFont="1" applyFill="1" applyBorder="1" applyAlignment="1" applyProtection="1">
      <alignment horizontal="center" vertical="center" wrapText="1"/>
    </xf>
    <xf numFmtId="0" fontId="30" fillId="33" borderId="27" xfId="1" applyFont="1" applyFill="1" applyBorder="1" applyAlignment="1" applyProtection="1">
      <alignment horizontal="center" vertical="center" wrapText="1"/>
    </xf>
    <xf numFmtId="0" fontId="30" fillId="33" borderId="18" xfId="1" applyFont="1" applyFill="1" applyBorder="1" applyAlignment="1" applyProtection="1">
      <alignment horizontal="center" vertical="center" wrapText="1"/>
    </xf>
    <xf numFmtId="0" fontId="30" fillId="33" borderId="37" xfId="1" applyFont="1" applyFill="1" applyBorder="1" applyAlignment="1" applyProtection="1">
      <alignment horizontal="center" vertical="center" wrapText="1"/>
    </xf>
    <xf numFmtId="0" fontId="31" fillId="33" borderId="37" xfId="1" applyFont="1" applyFill="1" applyBorder="1" applyAlignment="1" applyProtection="1">
      <alignment horizontal="center" vertical="center" wrapText="1"/>
    </xf>
    <xf numFmtId="0" fontId="32" fillId="38" borderId="37" xfId="1" applyFont="1" applyFill="1" applyBorder="1" applyAlignment="1" applyProtection="1">
      <alignment horizontal="center" vertical="center" wrapText="1"/>
    </xf>
    <xf numFmtId="0" fontId="31" fillId="33" borderId="45" xfId="1" applyFont="1" applyFill="1" applyBorder="1" applyAlignment="1" applyProtection="1">
      <alignment horizontal="center" vertical="center" wrapText="1"/>
    </xf>
    <xf numFmtId="2" fontId="30" fillId="33" borderId="27" xfId="1" applyNumberFormat="1" applyFont="1" applyFill="1" applyBorder="1" applyAlignment="1" applyProtection="1">
      <alignment horizontal="center"/>
    </xf>
    <xf numFmtId="0" fontId="21" fillId="37" borderId="46" xfId="1" applyFont="1" applyFill="1" applyBorder="1" applyAlignment="1" applyProtection="1">
      <alignment horizontal="center" vertical="center" wrapText="1"/>
    </xf>
    <xf numFmtId="0" fontId="33" fillId="37" borderId="36" xfId="1" applyFont="1" applyFill="1" applyBorder="1" applyAlignment="1" applyProtection="1">
      <alignment horizontal="center" vertical="center" wrapText="1"/>
    </xf>
    <xf numFmtId="0" fontId="30" fillId="33" borderId="44" xfId="1" applyFont="1" applyFill="1" applyBorder="1" applyAlignment="1" applyProtection="1">
      <alignment horizontal="center" vertical="center" wrapText="1"/>
    </xf>
    <xf numFmtId="0" fontId="21" fillId="37" borderId="36" xfId="1" applyFont="1" applyFill="1" applyBorder="1" applyAlignment="1" applyProtection="1">
      <alignment horizontal="center"/>
    </xf>
    <xf numFmtId="0" fontId="21" fillId="37" borderId="40" xfId="1" applyFont="1" applyFill="1" applyBorder="1" applyAlignment="1" applyProtection="1">
      <alignment horizontal="center" vertical="center" wrapText="1"/>
    </xf>
    <xf numFmtId="0" fontId="30" fillId="33" borderId="46" xfId="1" applyFont="1" applyFill="1" applyBorder="1" applyAlignment="1" applyProtection="1">
      <alignment horizontal="center" vertical="center" wrapText="1"/>
    </xf>
    <xf numFmtId="0" fontId="30" fillId="33" borderId="47" xfId="1" applyFont="1" applyFill="1" applyBorder="1" applyAlignment="1" applyProtection="1">
      <alignment horizontal="center" vertical="center" wrapText="1"/>
    </xf>
    <xf numFmtId="0" fontId="31" fillId="33" borderId="47" xfId="1" applyFont="1" applyFill="1" applyBorder="1" applyAlignment="1" applyProtection="1">
      <alignment horizontal="center" vertical="center" wrapText="1"/>
    </xf>
    <xf numFmtId="0" fontId="32" fillId="38" borderId="47" xfId="1" applyFont="1" applyFill="1" applyBorder="1" applyAlignment="1" applyProtection="1">
      <alignment horizontal="center" vertical="center" wrapText="1"/>
    </xf>
    <xf numFmtId="0" fontId="31" fillId="33" borderId="30" xfId="1" applyFont="1" applyFill="1" applyBorder="1" applyAlignment="1" applyProtection="1">
      <alignment horizontal="center" vertical="center" wrapText="1"/>
    </xf>
    <xf numFmtId="0" fontId="21" fillId="37" borderId="34" xfId="1" applyFont="1" applyFill="1" applyBorder="1" applyAlignment="1" applyProtection="1">
      <alignment vertical="center" wrapText="1"/>
    </xf>
    <xf numFmtId="0" fontId="34" fillId="37" borderId="36" xfId="1" applyFont="1" applyFill="1" applyBorder="1" applyAlignment="1" applyProtection="1">
      <alignment horizontal="center"/>
    </xf>
    <xf numFmtId="0" fontId="21" fillId="37" borderId="36" xfId="1" applyFont="1" applyFill="1" applyBorder="1" applyAlignment="1" applyProtection="1">
      <alignment horizontal="center" vertical="center"/>
    </xf>
    <xf numFmtId="0" fontId="21" fillId="37" borderId="39" xfId="1" applyFont="1" applyFill="1" applyBorder="1" applyAlignment="1" applyProtection="1">
      <alignment horizontal="center" vertical="center"/>
    </xf>
    <xf numFmtId="0" fontId="30" fillId="33" borderId="32" xfId="1" applyFont="1" applyFill="1" applyBorder="1" applyAlignment="1" applyProtection="1">
      <alignment horizontal="center" vertical="center"/>
    </xf>
    <xf numFmtId="0" fontId="31" fillId="33" borderId="33" xfId="1" applyFont="1" applyFill="1" applyBorder="1" applyAlignment="1" applyProtection="1">
      <alignment horizontal="center" vertical="center"/>
    </xf>
    <xf numFmtId="0" fontId="32" fillId="38" borderId="33" xfId="1" applyFont="1" applyFill="1" applyBorder="1" applyAlignment="1" applyProtection="1">
      <alignment horizontal="center" vertical="center"/>
    </xf>
    <xf numFmtId="0" fontId="35" fillId="33" borderId="35" xfId="1" applyFont="1" applyFill="1" applyBorder="1" applyAlignment="1" applyProtection="1">
      <alignment horizontal="center"/>
    </xf>
    <xf numFmtId="0" fontId="21" fillId="37" borderId="27" xfId="1" applyFont="1" applyFill="1" applyBorder="1" applyAlignment="1" applyProtection="1">
      <alignment horizontal="center"/>
    </xf>
    <xf numFmtId="1" fontId="21" fillId="37" borderId="36" xfId="1" applyNumberFormat="1" applyFont="1" applyFill="1" applyBorder="1" applyAlignment="1" applyProtection="1">
      <alignment horizontal="center" vertical="center"/>
    </xf>
    <xf numFmtId="0" fontId="21" fillId="37" borderId="39" xfId="1" applyFont="1" applyFill="1" applyBorder="1" applyAlignment="1" applyProtection="1">
      <alignment horizontal="center"/>
    </xf>
    <xf numFmtId="1" fontId="30" fillId="33" borderId="36" xfId="1" applyNumberFormat="1" applyFont="1" applyFill="1" applyBorder="1" applyAlignment="1" applyProtection="1">
      <alignment horizontal="center" wrapText="1"/>
    </xf>
    <xf numFmtId="1" fontId="30" fillId="33" borderId="36" xfId="1" applyNumberFormat="1" applyFont="1" applyFill="1" applyBorder="1" applyAlignment="1" applyProtection="1">
      <alignment horizontal="center"/>
    </xf>
    <xf numFmtId="0" fontId="30" fillId="33" borderId="36" xfId="1" applyFont="1" applyFill="1" applyBorder="1" applyAlignment="1" applyProtection="1">
      <alignment horizontal="center" vertical="center"/>
    </xf>
    <xf numFmtId="0" fontId="31" fillId="33" borderId="36" xfId="1" applyFont="1" applyFill="1" applyBorder="1" applyAlignment="1" applyProtection="1">
      <alignment horizontal="center" vertical="center"/>
    </xf>
    <xf numFmtId="1" fontId="31" fillId="33" borderId="36" xfId="1" applyNumberFormat="1" applyFont="1" applyFill="1" applyBorder="1" applyAlignment="1" applyProtection="1">
      <alignment horizontal="center"/>
    </xf>
    <xf numFmtId="1" fontId="20" fillId="0" borderId="37" xfId="1" applyNumberFormat="1" applyFont="1" applyFill="1" applyBorder="1" applyAlignment="1" applyProtection="1">
      <alignment horizontal="center"/>
    </xf>
    <xf numFmtId="2" fontId="20" fillId="0" borderId="36" xfId="1" applyNumberFormat="1" applyFont="1" applyFill="1" applyBorder="1" applyAlignment="1" applyProtection="1">
      <alignment horizontal="center"/>
    </xf>
    <xf numFmtId="0" fontId="20" fillId="33" borderId="36" xfId="1" applyFont="1" applyFill="1" applyBorder="1" applyProtection="1"/>
    <xf numFmtId="0" fontId="30" fillId="33" borderId="36" xfId="1" applyFont="1" applyFill="1" applyBorder="1" applyAlignment="1" applyProtection="1">
      <alignment horizontal="center"/>
    </xf>
    <xf numFmtId="0" fontId="20" fillId="37" borderId="27" xfId="1" applyFont="1" applyFill="1" applyBorder="1" applyAlignment="1" applyProtection="1">
      <alignment horizontal="center"/>
    </xf>
    <xf numFmtId="1" fontId="20" fillId="33" borderId="36" xfId="1" applyNumberFormat="1" applyFont="1" applyFill="1" applyBorder="1" applyAlignment="1" applyProtection="1">
      <alignment horizontal="center" vertical="center" wrapText="1"/>
    </xf>
    <xf numFmtId="1" fontId="20" fillId="33" borderId="36" xfId="1" applyNumberFormat="1" applyFont="1" applyFill="1" applyBorder="1" applyAlignment="1" applyProtection="1">
      <alignment horizontal="center" vertical="center"/>
    </xf>
    <xf numFmtId="0" fontId="20" fillId="33" borderId="36" xfId="1" applyFont="1" applyFill="1" applyBorder="1" applyAlignment="1" applyProtection="1">
      <alignment horizontal="center" vertical="center"/>
    </xf>
    <xf numFmtId="2" fontId="20" fillId="33" borderId="36" xfId="1" applyNumberFormat="1" applyFont="1" applyFill="1" applyBorder="1" applyAlignment="1" applyProtection="1">
      <alignment horizontal="center" vertical="center"/>
    </xf>
    <xf numFmtId="1" fontId="20" fillId="33" borderId="39" xfId="1" applyNumberFormat="1" applyFont="1" applyFill="1" applyBorder="1" applyAlignment="1" applyProtection="1">
      <alignment horizontal="center" vertical="center"/>
    </xf>
    <xf numFmtId="1" fontId="31" fillId="33" borderId="18" xfId="1" applyNumberFormat="1" applyFont="1" applyFill="1" applyBorder="1" applyAlignment="1" applyProtection="1">
      <alignment horizontal="center"/>
    </xf>
    <xf numFmtId="1" fontId="32" fillId="33" borderId="18" xfId="1" applyNumberFormat="1" applyFont="1" applyFill="1" applyBorder="1" applyAlignment="1">
      <alignment horizontal="center"/>
    </xf>
    <xf numFmtId="1" fontId="35" fillId="33" borderId="36" xfId="1" applyNumberFormat="1" applyFont="1" applyFill="1" applyBorder="1" applyAlignment="1" applyProtection="1">
      <alignment horizontal="center"/>
    </xf>
    <xf numFmtId="0" fontId="20" fillId="0" borderId="48" xfId="1" applyFont="1" applyFill="1" applyBorder="1" applyAlignment="1" applyProtection="1">
      <alignment horizontal="center"/>
    </xf>
    <xf numFmtId="2" fontId="20" fillId="33" borderId="36" xfId="1" applyNumberFormat="1" applyFont="1" applyFill="1" applyBorder="1" applyProtection="1"/>
    <xf numFmtId="0" fontId="20" fillId="0" borderId="36" xfId="1" applyFont="1" applyFill="1" applyBorder="1" applyAlignment="1" applyProtection="1">
      <alignment horizontal="center" vertical="center"/>
    </xf>
    <xf numFmtId="2" fontId="20" fillId="0" borderId="36" xfId="1" applyNumberFormat="1" applyFont="1" applyFill="1" applyBorder="1" applyAlignment="1" applyProtection="1">
      <alignment horizontal="center" vertical="center"/>
    </xf>
    <xf numFmtId="1" fontId="21" fillId="33" borderId="0" xfId="1" applyNumberFormat="1" applyFont="1" applyFill="1" applyBorder="1" applyAlignment="1" applyProtection="1">
      <alignment horizontal="center"/>
    </xf>
    <xf numFmtId="1" fontId="36" fillId="33" borderId="36" xfId="1" applyNumberFormat="1" applyFont="1" applyFill="1" applyBorder="1" applyAlignment="1" applyProtection="1">
      <alignment horizontal="center"/>
    </xf>
    <xf numFmtId="1" fontId="20" fillId="0" borderId="36" xfId="1" applyNumberFormat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/>
    </xf>
    <xf numFmtId="0" fontId="30" fillId="0" borderId="27" xfId="1" applyFont="1" applyFill="1" applyBorder="1" applyAlignment="1" applyProtection="1">
      <alignment horizontal="center"/>
    </xf>
    <xf numFmtId="1" fontId="30" fillId="0" borderId="36" xfId="1" applyNumberFormat="1" applyFont="1" applyFill="1" applyBorder="1" applyAlignment="1" applyProtection="1">
      <alignment horizontal="center" wrapText="1"/>
    </xf>
    <xf numFmtId="0" fontId="20" fillId="0" borderId="0" xfId="1" applyFont="1" applyFill="1" applyBorder="1" applyProtection="1"/>
    <xf numFmtId="2" fontId="20" fillId="0" borderId="36" xfId="1" applyNumberFormat="1" applyFont="1" applyFill="1" applyBorder="1" applyProtection="1"/>
    <xf numFmtId="0" fontId="30" fillId="0" borderId="36" xfId="1" applyFont="1" applyFill="1" applyBorder="1" applyAlignment="1" applyProtection="1">
      <alignment horizontal="center"/>
    </xf>
    <xf numFmtId="0" fontId="37" fillId="33" borderId="27" xfId="1" applyFont="1" applyFill="1" applyBorder="1" applyAlignment="1" applyProtection="1">
      <alignment horizontal="center"/>
    </xf>
    <xf numFmtId="0" fontId="37" fillId="33" borderId="36" xfId="1" applyFont="1" applyFill="1" applyBorder="1" applyAlignment="1" applyProtection="1">
      <alignment horizontal="center"/>
    </xf>
    <xf numFmtId="1" fontId="21" fillId="33" borderId="39" xfId="1" applyNumberFormat="1" applyFont="1" applyFill="1" applyBorder="1" applyAlignment="1" applyProtection="1">
      <alignment horizontal="center" vertical="center"/>
    </xf>
    <xf numFmtId="0" fontId="20" fillId="33" borderId="48" xfId="1" applyFont="1" applyFill="1" applyBorder="1" applyAlignment="1" applyProtection="1">
      <alignment horizontal="center"/>
    </xf>
    <xf numFmtId="2" fontId="20" fillId="33" borderId="36" xfId="1" applyNumberFormat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/>
    </xf>
    <xf numFmtId="1" fontId="30" fillId="0" borderId="36" xfId="1" applyNumberFormat="1" applyFont="1" applyFill="1" applyBorder="1" applyAlignment="1" applyProtection="1">
      <alignment horizontal="center"/>
    </xf>
    <xf numFmtId="0" fontId="21" fillId="0" borderId="0" xfId="1" applyFont="1" applyFill="1" applyBorder="1" applyProtection="1"/>
    <xf numFmtId="2" fontId="20" fillId="33" borderId="36" xfId="1" applyNumberFormat="1" applyFont="1" applyFill="1" applyBorder="1" applyAlignment="1" applyProtection="1">
      <alignment horizontal="right"/>
    </xf>
    <xf numFmtId="168" fontId="20" fillId="33" borderId="36" xfId="1" applyNumberFormat="1" applyFont="1" applyFill="1" applyBorder="1" applyAlignment="1" applyProtection="1">
      <alignment horizontal="center"/>
    </xf>
    <xf numFmtId="0" fontId="38" fillId="33" borderId="36" xfId="1" applyFont="1" applyFill="1" applyBorder="1" applyAlignment="1" applyProtection="1">
      <alignment horizontal="center"/>
    </xf>
    <xf numFmtId="1" fontId="21" fillId="0" borderId="0" xfId="1" applyNumberFormat="1" applyFont="1" applyFill="1" applyBorder="1" applyAlignment="1" applyProtection="1">
      <alignment horizontal="center"/>
    </xf>
    <xf numFmtId="0" fontId="20" fillId="37" borderId="38" xfId="1" applyFont="1" applyFill="1" applyBorder="1" applyProtection="1"/>
    <xf numFmtId="1" fontId="20" fillId="33" borderId="44" xfId="1" applyNumberFormat="1" applyFont="1" applyFill="1" applyBorder="1" applyAlignment="1" applyProtection="1">
      <alignment horizontal="center" wrapText="1"/>
    </xf>
    <xf numFmtId="1" fontId="20" fillId="33" borderId="44" xfId="1" applyNumberFormat="1" applyFont="1" applyFill="1" applyBorder="1" applyAlignment="1" applyProtection="1">
      <alignment horizontal="center" vertical="center" wrapText="1"/>
    </xf>
    <xf numFmtId="1" fontId="20" fillId="33" borderId="44" xfId="1" applyNumberFormat="1" applyFont="1" applyFill="1" applyBorder="1" applyAlignment="1" applyProtection="1">
      <alignment horizontal="center" vertical="center"/>
    </xf>
    <xf numFmtId="0" fontId="20" fillId="33" borderId="44" xfId="1" applyFont="1" applyFill="1" applyBorder="1" applyProtection="1"/>
    <xf numFmtId="1" fontId="20" fillId="33" borderId="44" xfId="1" applyNumberFormat="1" applyFont="1" applyFill="1" applyBorder="1" applyAlignment="1" applyProtection="1">
      <alignment horizontal="center"/>
    </xf>
    <xf numFmtId="1" fontId="21" fillId="33" borderId="36" xfId="1" applyNumberFormat="1" applyFont="1" applyFill="1" applyBorder="1" applyAlignment="1" applyProtection="1">
      <alignment horizontal="center" vertical="center" wrapText="1"/>
    </xf>
    <xf numFmtId="2" fontId="21" fillId="33" borderId="36" xfId="1" applyNumberFormat="1" applyFont="1" applyFill="1" applyBorder="1" applyAlignment="1" applyProtection="1">
      <alignment horizontal="center" vertical="center" wrapText="1"/>
    </xf>
    <xf numFmtId="0" fontId="21" fillId="33" borderId="49" xfId="1" applyFont="1" applyFill="1" applyBorder="1" applyProtection="1"/>
    <xf numFmtId="0" fontId="30" fillId="33" borderId="36" xfId="1" applyFont="1" applyFill="1" applyBorder="1" applyAlignment="1" applyProtection="1"/>
    <xf numFmtId="0" fontId="39" fillId="33" borderId="36" xfId="1" applyFont="1" applyFill="1" applyBorder="1" applyProtection="1"/>
    <xf numFmtId="0" fontId="35" fillId="33" borderId="36" xfId="1" applyFont="1" applyFill="1" applyBorder="1" applyProtection="1"/>
    <xf numFmtId="0" fontId="40" fillId="38" borderId="36" xfId="1" applyFont="1" applyFill="1" applyBorder="1" applyProtection="1"/>
    <xf numFmtId="0" fontId="35" fillId="33" borderId="48" xfId="1" applyFont="1" applyFill="1" applyBorder="1" applyAlignment="1" applyProtection="1">
      <alignment horizontal="center"/>
    </xf>
    <xf numFmtId="0" fontId="21" fillId="37" borderId="27" xfId="1" applyFont="1" applyFill="1" applyBorder="1" applyAlignment="1" applyProtection="1">
      <alignment horizontal="center" wrapText="1"/>
    </xf>
    <xf numFmtId="1" fontId="21" fillId="37" borderId="36" xfId="1" applyNumberFormat="1" applyFont="1" applyFill="1" applyBorder="1" applyAlignment="1" applyProtection="1">
      <alignment horizontal="center" vertical="center" wrapText="1"/>
    </xf>
    <xf numFmtId="2" fontId="21" fillId="37" borderId="36" xfId="1" applyNumberFormat="1" applyFont="1" applyFill="1" applyBorder="1" applyAlignment="1" applyProtection="1">
      <alignment horizontal="center" vertical="center" wrapText="1"/>
    </xf>
    <xf numFmtId="1" fontId="21" fillId="37" borderId="39" xfId="1" applyNumberFormat="1" applyFont="1" applyFill="1" applyBorder="1" applyAlignment="1" applyProtection="1">
      <alignment horizontal="center" vertical="center" wrapText="1"/>
    </xf>
    <xf numFmtId="0" fontId="30" fillId="33" borderId="50" xfId="1" applyFont="1" applyFill="1" applyBorder="1" applyAlignment="1" applyProtection="1">
      <alignment horizontal="center"/>
    </xf>
    <xf numFmtId="1" fontId="37" fillId="33" borderId="51" xfId="1" applyNumberFormat="1" applyFont="1" applyFill="1" applyBorder="1" applyAlignment="1" applyProtection="1">
      <alignment horizontal="center"/>
    </xf>
    <xf numFmtId="1" fontId="41" fillId="33" borderId="51" xfId="1" applyNumberFormat="1" applyFont="1" applyFill="1" applyBorder="1" applyAlignment="1" applyProtection="1">
      <alignment horizontal="center"/>
    </xf>
    <xf numFmtId="1" fontId="42" fillId="38" borderId="36" xfId="1" applyNumberFormat="1" applyFont="1" applyFill="1" applyBorder="1" applyAlignment="1" applyProtection="1">
      <alignment horizontal="center"/>
    </xf>
    <xf numFmtId="1" fontId="36" fillId="33" borderId="52" xfId="1" applyNumberFormat="1" applyFont="1" applyFill="1" applyBorder="1" applyAlignment="1" applyProtection="1">
      <alignment horizontal="center"/>
    </xf>
    <xf numFmtId="0" fontId="21" fillId="33" borderId="13" xfId="1" applyFont="1" applyFill="1" applyBorder="1" applyProtection="1"/>
    <xf numFmtId="1" fontId="43" fillId="33" borderId="0" xfId="1" applyNumberFormat="1" applyFont="1" applyFill="1" applyBorder="1" applyProtection="1"/>
    <xf numFmtId="1" fontId="20" fillId="33" borderId="0" xfId="1" applyNumberFormat="1" applyFont="1" applyFill="1" applyBorder="1" applyProtection="1"/>
    <xf numFmtId="1" fontId="24" fillId="33" borderId="0" xfId="1" applyNumberFormat="1" applyFont="1" applyFill="1" applyBorder="1" applyProtection="1"/>
    <xf numFmtId="1" fontId="24" fillId="33" borderId="14" xfId="1" applyNumberFormat="1" applyFont="1" applyFill="1" applyBorder="1" applyProtection="1"/>
    <xf numFmtId="0" fontId="30" fillId="33" borderId="10" xfId="1" applyFont="1" applyFill="1" applyBorder="1" applyAlignment="1" applyProtection="1">
      <alignment horizontal="center"/>
    </xf>
    <xf numFmtId="0" fontId="30" fillId="33" borderId="11" xfId="1" applyFont="1" applyFill="1" applyBorder="1" applyAlignment="1" applyProtection="1"/>
    <xf numFmtId="0" fontId="37" fillId="33" borderId="11" xfId="1" applyFont="1" applyFill="1" applyBorder="1" applyAlignment="1" applyProtection="1">
      <alignment horizontal="center"/>
    </xf>
    <xf numFmtId="0" fontId="30" fillId="33" borderId="11" xfId="1" applyFont="1" applyFill="1" applyBorder="1" applyAlignment="1" applyProtection="1">
      <alignment horizontal="center"/>
    </xf>
    <xf numFmtId="0" fontId="39" fillId="33" borderId="0" xfId="1" applyFont="1" applyFill="1" applyBorder="1" applyProtection="1"/>
    <xf numFmtId="0" fontId="35" fillId="33" borderId="0" xfId="1" applyFont="1" applyFill="1" applyBorder="1" applyProtection="1"/>
    <xf numFmtId="0" fontId="35" fillId="34" borderId="0" xfId="1" applyFont="1" applyFill="1" applyBorder="1" applyProtection="1"/>
    <xf numFmtId="0" fontId="35" fillId="33" borderId="12" xfId="1" applyFont="1" applyFill="1" applyBorder="1" applyAlignment="1" applyProtection="1">
      <alignment horizontal="center"/>
    </xf>
    <xf numFmtId="0" fontId="30" fillId="33" borderId="13" xfId="1" applyFont="1" applyFill="1" applyBorder="1" applyAlignment="1" applyProtection="1">
      <alignment horizontal="center"/>
    </xf>
    <xf numFmtId="0" fontId="30" fillId="33" borderId="0" xfId="1" applyFont="1" applyFill="1" applyBorder="1" applyAlignment="1" applyProtection="1"/>
    <xf numFmtId="0" fontId="37" fillId="33" borderId="0" xfId="1" applyFont="1" applyFill="1" applyBorder="1" applyAlignment="1" applyProtection="1">
      <alignment horizontal="center"/>
    </xf>
    <xf numFmtId="0" fontId="30" fillId="33" borderId="0" xfId="1" applyFont="1" applyFill="1" applyBorder="1" applyAlignment="1" applyProtection="1">
      <alignment horizontal="center"/>
    </xf>
    <xf numFmtId="0" fontId="35" fillId="33" borderId="14" xfId="1" applyFont="1" applyFill="1" applyBorder="1" applyAlignment="1" applyProtection="1">
      <alignment horizontal="center"/>
    </xf>
    <xf numFmtId="0" fontId="21" fillId="37" borderId="19" xfId="1" applyFont="1" applyFill="1" applyBorder="1" applyAlignment="1" applyProtection="1">
      <alignment horizontal="left"/>
    </xf>
    <xf numFmtId="0" fontId="21" fillId="37" borderId="19" xfId="1" applyFont="1" applyFill="1" applyBorder="1" applyAlignment="1" applyProtection="1">
      <alignment horizontal="center"/>
    </xf>
    <xf numFmtId="1" fontId="21" fillId="37" borderId="19" xfId="1" applyNumberFormat="1" applyFont="1" applyFill="1" applyBorder="1" applyAlignment="1" applyProtection="1">
      <alignment horizontal="center"/>
    </xf>
    <xf numFmtId="169" fontId="21" fillId="37" borderId="19" xfId="1" applyNumberFormat="1" applyFont="1" applyFill="1" applyBorder="1" applyAlignment="1" applyProtection="1">
      <alignment horizontal="center"/>
    </xf>
    <xf numFmtId="0" fontId="21" fillId="37" borderId="20" xfId="1" applyFont="1" applyFill="1" applyBorder="1" applyAlignment="1" applyProtection="1">
      <alignment horizontal="left"/>
    </xf>
    <xf numFmtId="0" fontId="37" fillId="33" borderId="13" xfId="1" applyFont="1" applyFill="1" applyBorder="1" applyAlignment="1" applyProtection="1">
      <alignment horizontal="left"/>
    </xf>
    <xf numFmtId="1" fontId="41" fillId="33" borderId="36" xfId="1" applyNumberFormat="1" applyFont="1" applyFill="1" applyBorder="1" applyAlignment="1" applyProtection="1">
      <alignment horizontal="center"/>
    </xf>
    <xf numFmtId="1" fontId="36" fillId="33" borderId="0" xfId="1" applyNumberFormat="1" applyFont="1" applyFill="1" applyBorder="1" applyAlignment="1" applyProtection="1">
      <alignment horizontal="center"/>
    </xf>
    <xf numFmtId="2" fontId="21" fillId="33" borderId="13" xfId="1" applyNumberFormat="1" applyFont="1" applyFill="1" applyBorder="1" applyAlignment="1" applyProtection="1">
      <alignment horizontal="center"/>
    </xf>
    <xf numFmtId="2" fontId="21" fillId="33" borderId="0" xfId="1" applyNumberFormat="1" applyFont="1" applyFill="1" applyBorder="1" applyAlignment="1" applyProtection="1">
      <alignment horizontal="center"/>
    </xf>
    <xf numFmtId="1" fontId="21" fillId="33" borderId="14" xfId="1" applyNumberFormat="1" applyFont="1" applyFill="1" applyBorder="1" applyAlignment="1" applyProtection="1">
      <alignment horizontal="center"/>
    </xf>
    <xf numFmtId="0" fontId="30" fillId="33" borderId="27" xfId="1" applyFont="1" applyFill="1" applyBorder="1" applyProtection="1"/>
    <xf numFmtId="1" fontId="30" fillId="33" borderId="0" xfId="1" applyNumberFormat="1" applyFont="1" applyFill="1" applyBorder="1" applyAlignment="1" applyProtection="1">
      <alignment horizontal="center"/>
    </xf>
    <xf numFmtId="167" fontId="37" fillId="33" borderId="0" xfId="1" applyNumberFormat="1" applyFont="1" applyFill="1" applyBorder="1" applyAlignment="1" applyProtection="1">
      <alignment horizontal="center"/>
    </xf>
    <xf numFmtId="167" fontId="30" fillId="33" borderId="0" xfId="1" applyNumberFormat="1" applyFont="1" applyFill="1" applyBorder="1" applyAlignment="1" applyProtection="1">
      <alignment horizontal="center"/>
    </xf>
    <xf numFmtId="0" fontId="21" fillId="37" borderId="20" xfId="1" applyFont="1" applyFill="1" applyBorder="1" applyAlignment="1" applyProtection="1">
      <alignment horizontal="center"/>
    </xf>
    <xf numFmtId="0" fontId="30" fillId="33" borderId="50" xfId="1" applyFont="1" applyFill="1" applyBorder="1" applyProtection="1"/>
    <xf numFmtId="1" fontId="30" fillId="33" borderId="51" xfId="1" applyNumberFormat="1" applyFont="1" applyFill="1" applyBorder="1" applyAlignment="1" applyProtection="1">
      <alignment horizontal="center"/>
    </xf>
    <xf numFmtId="1" fontId="30" fillId="33" borderId="53" xfId="1" applyNumberFormat="1" applyFont="1" applyFill="1" applyBorder="1" applyAlignment="1" applyProtection="1">
      <alignment horizontal="center"/>
    </xf>
    <xf numFmtId="0" fontId="37" fillId="33" borderId="53" xfId="1" applyFont="1" applyFill="1" applyBorder="1" applyAlignment="1" applyProtection="1">
      <alignment horizontal="center"/>
    </xf>
    <xf numFmtId="0" fontId="30" fillId="33" borderId="53" xfId="1" applyFont="1" applyFill="1" applyBorder="1" applyAlignment="1" applyProtection="1">
      <alignment horizontal="center"/>
    </xf>
    <xf numFmtId="0" fontId="39" fillId="33" borderId="53" xfId="1" applyFont="1" applyFill="1" applyBorder="1" applyProtection="1"/>
    <xf numFmtId="0" fontId="35" fillId="33" borderId="53" xfId="1" applyFont="1" applyFill="1" applyBorder="1" applyProtection="1"/>
    <xf numFmtId="0" fontId="35" fillId="34" borderId="53" xfId="1" applyFont="1" applyFill="1" applyBorder="1" applyProtection="1"/>
    <xf numFmtId="0" fontId="35" fillId="33" borderId="54" xfId="1" applyFont="1" applyFill="1" applyBorder="1" applyAlignment="1" applyProtection="1">
      <alignment horizontal="center"/>
    </xf>
    <xf numFmtId="2" fontId="21" fillId="37" borderId="20" xfId="1" applyNumberFormat="1" applyFont="1" applyFill="1" applyBorder="1" applyAlignment="1" applyProtection="1">
      <alignment horizontal="center"/>
    </xf>
    <xf numFmtId="2" fontId="21" fillId="37" borderId="36" xfId="1" applyNumberFormat="1" applyFont="1" applyFill="1" applyBorder="1" applyAlignment="1" applyProtection="1">
      <alignment horizontal="center"/>
    </xf>
    <xf numFmtId="167" fontId="20" fillId="33" borderId="0" xfId="1" applyNumberFormat="1" applyFont="1" applyFill="1" applyBorder="1" applyAlignment="1" applyProtection="1">
      <alignment horizontal="center"/>
    </xf>
    <xf numFmtId="1" fontId="21" fillId="37" borderId="19" xfId="1" applyNumberFormat="1" applyFont="1" applyFill="1" applyBorder="1" applyAlignment="1" applyProtection="1">
      <alignment horizontal="left"/>
    </xf>
    <xf numFmtId="169" fontId="21" fillId="37" borderId="19" xfId="1" applyNumberFormat="1" applyFont="1" applyFill="1" applyBorder="1" applyAlignment="1" applyProtection="1">
      <alignment horizontal="left"/>
    </xf>
    <xf numFmtId="0" fontId="44" fillId="37" borderId="18" xfId="1" applyFont="1" applyFill="1" applyBorder="1" applyAlignment="1" applyProtection="1">
      <alignment horizontal="left" vertical="center"/>
    </xf>
    <xf numFmtId="0" fontId="44" fillId="37" borderId="20" xfId="1" applyFont="1" applyFill="1" applyBorder="1" applyAlignment="1" applyProtection="1">
      <alignment horizontal="center"/>
    </xf>
    <xf numFmtId="2" fontId="21" fillId="37" borderId="19" xfId="1" applyNumberFormat="1" applyFont="1" applyFill="1" applyBorder="1" applyAlignment="1" applyProtection="1">
      <alignment horizontal="right"/>
    </xf>
    <xf numFmtId="2" fontId="21" fillId="37" borderId="19" xfId="1" applyNumberFormat="1" applyFont="1" applyFill="1" applyBorder="1" applyAlignment="1" applyProtection="1">
      <alignment horizontal="center"/>
    </xf>
    <xf numFmtId="169" fontId="21" fillId="37" borderId="33" xfId="1" applyNumberFormat="1" applyFont="1" applyFill="1" applyBorder="1" applyAlignment="1" applyProtection="1">
      <alignment horizontal="center"/>
    </xf>
    <xf numFmtId="2" fontId="21" fillId="37" borderId="31" xfId="1" applyNumberFormat="1" applyFont="1" applyFill="1" applyBorder="1" applyAlignment="1" applyProtection="1">
      <alignment horizontal="center"/>
    </xf>
    <xf numFmtId="2" fontId="20" fillId="33" borderId="0" xfId="1" applyNumberFormat="1" applyFont="1" applyFill="1" applyBorder="1" applyAlignment="1" applyProtection="1">
      <alignment horizontal="left"/>
    </xf>
    <xf numFmtId="0" fontId="20" fillId="33" borderId="13" xfId="1" applyFont="1" applyFill="1" applyBorder="1" applyAlignment="1" applyProtection="1">
      <alignment wrapText="1"/>
    </xf>
    <xf numFmtId="0" fontId="20" fillId="33" borderId="0" xfId="1" applyFont="1" applyFill="1" applyBorder="1" applyAlignment="1" applyProtection="1">
      <alignment wrapText="1"/>
    </xf>
    <xf numFmtId="0" fontId="20" fillId="0" borderId="13" xfId="1" applyFont="1" applyBorder="1" applyAlignment="1" applyProtection="1">
      <alignment wrapText="1"/>
    </xf>
    <xf numFmtId="0" fontId="21" fillId="33" borderId="0" xfId="1" applyFont="1" applyFill="1" applyBorder="1" applyAlignment="1" applyProtection="1">
      <alignment horizontal="left" vertical="center" wrapText="1"/>
    </xf>
    <xf numFmtId="0" fontId="21" fillId="33" borderId="14" xfId="1" applyFont="1" applyFill="1" applyBorder="1" applyAlignment="1" applyProtection="1">
      <alignment horizontal="left" vertical="center" wrapText="1"/>
    </xf>
    <xf numFmtId="14" fontId="20" fillId="33" borderId="0" xfId="1" applyNumberFormat="1" applyFont="1" applyFill="1" applyBorder="1" applyAlignment="1" applyProtection="1">
      <alignment horizontal="center"/>
    </xf>
    <xf numFmtId="0" fontId="20" fillId="0" borderId="55" xfId="1" applyFont="1" applyBorder="1" applyAlignment="1" applyProtection="1">
      <alignment wrapText="1"/>
    </xf>
    <xf numFmtId="0" fontId="20" fillId="0" borderId="53" xfId="1" applyFont="1" applyBorder="1" applyAlignment="1" applyProtection="1">
      <alignment wrapText="1"/>
    </xf>
    <xf numFmtId="0" fontId="21" fillId="33" borderId="53" xfId="1" applyFont="1" applyFill="1" applyBorder="1" applyAlignment="1" applyProtection="1">
      <alignment horizontal="left" vertical="center" wrapText="1"/>
    </xf>
    <xf numFmtId="0" fontId="21" fillId="33" borderId="54" xfId="1" applyFont="1" applyFill="1" applyBorder="1" applyAlignment="1" applyProtection="1">
      <alignment horizontal="left" vertical="center" wrapText="1"/>
    </xf>
    <xf numFmtId="0" fontId="20" fillId="0" borderId="0" xfId="1" applyFont="1" applyBorder="1" applyAlignment="1" applyProtection="1">
      <alignment wrapText="1"/>
    </xf>
    <xf numFmtId="0" fontId="20" fillId="33" borderId="0" xfId="1" applyFont="1" applyFill="1" applyProtection="1"/>
    <xf numFmtId="0" fontId="23" fillId="33" borderId="0" xfId="1" applyFont="1" applyFill="1" applyBorder="1" applyProtection="1"/>
    <xf numFmtId="0" fontId="23" fillId="34" borderId="0" xfId="1" applyFont="1" applyFill="1" applyBorder="1" applyProtection="1"/>
    <xf numFmtId="0" fontId="23" fillId="33" borderId="0" xfId="1" applyFont="1" applyFill="1" applyBorder="1" applyAlignment="1" applyProtection="1">
      <alignment horizontal="center"/>
    </xf>
    <xf numFmtId="0" fontId="45" fillId="33" borderId="0" xfId="1" applyFont="1" applyFill="1" applyBorder="1" applyAlignment="1" applyProtection="1">
      <alignment horizontal="center"/>
    </xf>
    <xf numFmtId="0" fontId="45" fillId="34" borderId="0" xfId="1" applyFont="1" applyFill="1" applyBorder="1" applyAlignment="1" applyProtection="1">
      <alignment horizontal="center"/>
    </xf>
    <xf numFmtId="0" fontId="21" fillId="33" borderId="36" xfId="1" applyFont="1" applyFill="1" applyBorder="1" applyAlignment="1" applyProtection="1">
      <alignment horizontal="center"/>
    </xf>
    <xf numFmtId="0" fontId="21" fillId="33" borderId="0" xfId="1" applyFont="1" applyFill="1" applyBorder="1" applyAlignment="1" applyProtection="1">
      <alignment horizontal="center" vertical="center" wrapText="1"/>
    </xf>
    <xf numFmtId="0" fontId="45" fillId="33" borderId="0" xfId="1" applyFont="1" applyFill="1" applyBorder="1" applyProtection="1"/>
    <xf numFmtId="0" fontId="45" fillId="34" borderId="0" xfId="1" applyFont="1" applyFill="1" applyBorder="1" applyProtection="1"/>
    <xf numFmtId="0" fontId="21" fillId="33" borderId="36" xfId="1" applyFont="1" applyFill="1" applyBorder="1" applyProtection="1"/>
    <xf numFmtId="2" fontId="20" fillId="0" borderId="0" xfId="1" applyNumberFormat="1" applyFont="1" applyBorder="1"/>
    <xf numFmtId="1" fontId="20" fillId="33" borderId="36" xfId="1" applyNumberFormat="1" applyFont="1" applyFill="1" applyBorder="1" applyAlignment="1" applyProtection="1">
      <alignment horizontal="center"/>
    </xf>
    <xf numFmtId="0" fontId="45" fillId="33" borderId="0" xfId="1" applyFont="1" applyFill="1" applyAlignment="1" applyProtection="1">
      <alignment horizontal="center"/>
    </xf>
    <xf numFmtId="170" fontId="21" fillId="33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/>
    <xf numFmtId="0" fontId="20" fillId="34" borderId="0" xfId="1" applyFont="1" applyFill="1" applyBorder="1" applyProtection="1"/>
    <xf numFmtId="2" fontId="20" fillId="33" borderId="44" xfId="1" applyNumberFormat="1" applyFont="1" applyFill="1" applyBorder="1" applyAlignment="1" applyProtection="1">
      <alignment horizontal="center"/>
    </xf>
    <xf numFmtId="2" fontId="21" fillId="37" borderId="51" xfId="1" applyNumberFormat="1" applyFont="1" applyFill="1" applyBorder="1" applyAlignment="1">
      <alignment horizontal="center"/>
    </xf>
    <xf numFmtId="1" fontId="21" fillId="33" borderId="36" xfId="1" applyNumberFormat="1" applyFont="1" applyFill="1" applyBorder="1" applyAlignment="1" applyProtection="1">
      <alignment horizontal="center"/>
    </xf>
    <xf numFmtId="1" fontId="21" fillId="33" borderId="18" xfId="1" applyNumberFormat="1" applyFont="1" applyFill="1" applyBorder="1" applyAlignment="1" applyProtection="1">
      <alignment horizontal="center"/>
    </xf>
    <xf numFmtId="0" fontId="21" fillId="33" borderId="36" xfId="1" applyFont="1" applyFill="1" applyBorder="1" applyAlignment="1" applyProtection="1">
      <alignment horizontal="right"/>
    </xf>
    <xf numFmtId="1" fontId="21" fillId="33" borderId="36" xfId="1" applyNumberFormat="1" applyFont="1" applyFill="1" applyBorder="1" applyAlignment="1" applyProtection="1">
      <alignment horizontal="right"/>
    </xf>
    <xf numFmtId="1" fontId="21" fillId="33" borderId="18" xfId="1" applyNumberFormat="1" applyFont="1" applyFill="1" applyBorder="1" applyAlignment="1" applyProtection="1">
      <alignment horizontal="right"/>
    </xf>
    <xf numFmtId="2" fontId="45" fillId="33" borderId="0" xfId="1" applyNumberFormat="1" applyFont="1" applyFill="1" applyBorder="1" applyAlignment="1" applyProtection="1">
      <alignment horizontal="center"/>
    </xf>
  </cellXfs>
  <cellStyles count="2221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2 6 2" xfId="16"/>
    <cellStyle name="20% - Accent1 2 7" xfId="17"/>
    <cellStyle name="20% - Accent1 2 8" xfId="18"/>
    <cellStyle name="20% - Accent1 2 9" xfId="19"/>
    <cellStyle name="20% - Accent1 3" xfId="20"/>
    <cellStyle name="20% - Accent1 3 10" xfId="21"/>
    <cellStyle name="20% - Accent1 3 11" xfId="22"/>
    <cellStyle name="20% - Accent1 3 2" xfId="23"/>
    <cellStyle name="20% - Accent1 3 2 2" xfId="24"/>
    <cellStyle name="20% - Accent1 3 3" xfId="25"/>
    <cellStyle name="20% - Accent1 3 3 2" xfId="26"/>
    <cellStyle name="20% - Accent1 3 4" xfId="27"/>
    <cellStyle name="20% - Accent1 3 4 2" xfId="28"/>
    <cellStyle name="20% - Accent1 3 5" xfId="29"/>
    <cellStyle name="20% - Accent1 3 6" xfId="30"/>
    <cellStyle name="20% - Accent1 3 7" xfId="31"/>
    <cellStyle name="20% - Accent1 3 8" xfId="32"/>
    <cellStyle name="20% - Accent1 3 9" xfId="33"/>
    <cellStyle name="20% - Accent1 4" xfId="34"/>
    <cellStyle name="20% - Accent1 4 10" xfId="35"/>
    <cellStyle name="20% - Accent1 4 11" xfId="36"/>
    <cellStyle name="20% - Accent1 4 2" xfId="37"/>
    <cellStyle name="20% - Accent1 4 2 2" xfId="38"/>
    <cellStyle name="20% - Accent1 4 3" xfId="39"/>
    <cellStyle name="20% - Accent1 4 3 2" xfId="40"/>
    <cellStyle name="20% - Accent1 4 4" xfId="41"/>
    <cellStyle name="20% - Accent1 4 4 2" xfId="42"/>
    <cellStyle name="20% - Accent1 4 5" xfId="43"/>
    <cellStyle name="20% - Accent1 4 6" xfId="44"/>
    <cellStyle name="20% - Accent1 4 7" xfId="45"/>
    <cellStyle name="20% - Accent1 4 8" xfId="46"/>
    <cellStyle name="20% - Accent1 4 9" xfId="47"/>
    <cellStyle name="20% - Accent1 5" xfId="48"/>
    <cellStyle name="20% - Accent1 5 2" xfId="49"/>
    <cellStyle name="20% - Accent1 6" xfId="50"/>
    <cellStyle name="20% - Accent1 6 2" xfId="51"/>
    <cellStyle name="20% - Accent1 7" xfId="52"/>
    <cellStyle name="20% - Accent1 8" xfId="53"/>
    <cellStyle name="20% - Accent2 2" xfId="54"/>
    <cellStyle name="20% - Accent2 2 10" xfId="55"/>
    <cellStyle name="20% - Accent2 2 11" xfId="56"/>
    <cellStyle name="20% - Accent2 2 12" xfId="57"/>
    <cellStyle name="20% - Accent2 2 13" xfId="58"/>
    <cellStyle name="20% - Accent2 2 2" xfId="59"/>
    <cellStyle name="20% - Accent2 2 2 2" xfId="60"/>
    <cellStyle name="20% - Accent2 2 3" xfId="61"/>
    <cellStyle name="20% - Accent2 2 3 2" xfId="62"/>
    <cellStyle name="20% - Accent2 2 4" xfId="63"/>
    <cellStyle name="20% - Accent2 2 4 2" xfId="64"/>
    <cellStyle name="20% - Accent2 2 5" xfId="65"/>
    <cellStyle name="20% - Accent2 2 5 2" xfId="66"/>
    <cellStyle name="20% - Accent2 2 6" xfId="67"/>
    <cellStyle name="20% - Accent2 2 6 2" xfId="68"/>
    <cellStyle name="20% - Accent2 2 7" xfId="69"/>
    <cellStyle name="20% - Accent2 2 8" xfId="70"/>
    <cellStyle name="20% - Accent2 2 9" xfId="71"/>
    <cellStyle name="20% - Accent2 3" xfId="72"/>
    <cellStyle name="20% - Accent2 3 10" xfId="73"/>
    <cellStyle name="20% - Accent2 3 11" xfId="74"/>
    <cellStyle name="20% - Accent2 3 2" xfId="75"/>
    <cellStyle name="20% - Accent2 3 2 2" xfId="76"/>
    <cellStyle name="20% - Accent2 3 3" xfId="77"/>
    <cellStyle name="20% - Accent2 3 3 2" xfId="78"/>
    <cellStyle name="20% - Accent2 3 4" xfId="79"/>
    <cellStyle name="20% - Accent2 3 4 2" xfId="80"/>
    <cellStyle name="20% - Accent2 3 5" xfId="81"/>
    <cellStyle name="20% - Accent2 3 6" xfId="82"/>
    <cellStyle name="20% - Accent2 3 7" xfId="83"/>
    <cellStyle name="20% - Accent2 3 8" xfId="84"/>
    <cellStyle name="20% - Accent2 3 9" xfId="85"/>
    <cellStyle name="20% - Accent2 4" xfId="86"/>
    <cellStyle name="20% - Accent2 4 10" xfId="87"/>
    <cellStyle name="20% - Accent2 4 11" xfId="88"/>
    <cellStyle name="20% - Accent2 4 2" xfId="89"/>
    <cellStyle name="20% - Accent2 4 2 2" xfId="90"/>
    <cellStyle name="20% - Accent2 4 3" xfId="91"/>
    <cellStyle name="20% - Accent2 4 3 2" xfId="92"/>
    <cellStyle name="20% - Accent2 4 4" xfId="93"/>
    <cellStyle name="20% - Accent2 4 4 2" xfId="94"/>
    <cellStyle name="20% - Accent2 4 5" xfId="95"/>
    <cellStyle name="20% - Accent2 4 6" xfId="96"/>
    <cellStyle name="20% - Accent2 4 7" xfId="97"/>
    <cellStyle name="20% - Accent2 4 8" xfId="98"/>
    <cellStyle name="20% - Accent2 4 9" xfId="99"/>
    <cellStyle name="20% - Accent2 5" xfId="100"/>
    <cellStyle name="20% - Accent2 5 2" xfId="101"/>
    <cellStyle name="20% - Accent2 6" xfId="102"/>
    <cellStyle name="20% - Accent2 6 2" xfId="103"/>
    <cellStyle name="20% - Accent2 7" xfId="104"/>
    <cellStyle name="20% - Accent2 8" xfId="105"/>
    <cellStyle name="20% - Accent3 2" xfId="106"/>
    <cellStyle name="20% - Accent3 2 10" xfId="107"/>
    <cellStyle name="20% - Accent3 2 11" xfId="108"/>
    <cellStyle name="20% - Accent3 2 12" xfId="109"/>
    <cellStyle name="20% - Accent3 2 13" xfId="110"/>
    <cellStyle name="20% - Accent3 2 2" xfId="111"/>
    <cellStyle name="20% - Accent3 2 2 2" xfId="112"/>
    <cellStyle name="20% - Accent3 2 3" xfId="113"/>
    <cellStyle name="20% - Accent3 2 3 2" xfId="114"/>
    <cellStyle name="20% - Accent3 2 4" xfId="115"/>
    <cellStyle name="20% - Accent3 2 4 2" xfId="116"/>
    <cellStyle name="20% - Accent3 2 5" xfId="117"/>
    <cellStyle name="20% - Accent3 2 5 2" xfId="118"/>
    <cellStyle name="20% - Accent3 2 6" xfId="119"/>
    <cellStyle name="20% - Accent3 2 6 2" xfId="120"/>
    <cellStyle name="20% - Accent3 2 7" xfId="121"/>
    <cellStyle name="20% - Accent3 2 8" xfId="122"/>
    <cellStyle name="20% - Accent3 2 9" xfId="123"/>
    <cellStyle name="20% - Accent3 3" xfId="124"/>
    <cellStyle name="20% - Accent3 3 10" xfId="125"/>
    <cellStyle name="20% - Accent3 3 11" xfId="126"/>
    <cellStyle name="20% - Accent3 3 2" xfId="127"/>
    <cellStyle name="20% - Accent3 3 2 2" xfId="128"/>
    <cellStyle name="20% - Accent3 3 3" xfId="129"/>
    <cellStyle name="20% - Accent3 3 3 2" xfId="130"/>
    <cellStyle name="20% - Accent3 3 4" xfId="131"/>
    <cellStyle name="20% - Accent3 3 4 2" xfId="132"/>
    <cellStyle name="20% - Accent3 3 5" xfId="133"/>
    <cellStyle name="20% - Accent3 3 6" xfId="134"/>
    <cellStyle name="20% - Accent3 3 7" xfId="135"/>
    <cellStyle name="20% - Accent3 3 8" xfId="136"/>
    <cellStyle name="20% - Accent3 3 9" xfId="137"/>
    <cellStyle name="20% - Accent3 4" xfId="138"/>
    <cellStyle name="20% - Accent3 4 10" xfId="139"/>
    <cellStyle name="20% - Accent3 4 11" xfId="140"/>
    <cellStyle name="20% - Accent3 4 2" xfId="141"/>
    <cellStyle name="20% - Accent3 4 2 2" xfId="142"/>
    <cellStyle name="20% - Accent3 4 3" xfId="143"/>
    <cellStyle name="20% - Accent3 4 3 2" xfId="144"/>
    <cellStyle name="20% - Accent3 4 4" xfId="145"/>
    <cellStyle name="20% - Accent3 4 4 2" xfId="146"/>
    <cellStyle name="20% - Accent3 4 5" xfId="147"/>
    <cellStyle name="20% - Accent3 4 6" xfId="148"/>
    <cellStyle name="20% - Accent3 4 7" xfId="149"/>
    <cellStyle name="20% - Accent3 4 8" xfId="150"/>
    <cellStyle name="20% - Accent3 4 9" xfId="151"/>
    <cellStyle name="20% - Accent3 5" xfId="152"/>
    <cellStyle name="20% - Accent3 5 2" xfId="153"/>
    <cellStyle name="20% - Accent3 6" xfId="154"/>
    <cellStyle name="20% - Accent3 6 2" xfId="155"/>
    <cellStyle name="20% - Accent3 7" xfId="156"/>
    <cellStyle name="20% - Accent3 8" xfId="157"/>
    <cellStyle name="20% - Accent4 2" xfId="158"/>
    <cellStyle name="20% - Accent4 2 10" xfId="159"/>
    <cellStyle name="20% - Accent4 2 11" xfId="160"/>
    <cellStyle name="20% - Accent4 2 12" xfId="161"/>
    <cellStyle name="20% - Accent4 2 13" xfId="162"/>
    <cellStyle name="20% - Accent4 2 2" xfId="163"/>
    <cellStyle name="20% - Accent4 2 2 2" xfId="164"/>
    <cellStyle name="20% - Accent4 2 3" xfId="165"/>
    <cellStyle name="20% - Accent4 2 3 2" xfId="166"/>
    <cellStyle name="20% - Accent4 2 4" xfId="167"/>
    <cellStyle name="20% - Accent4 2 4 2" xfId="168"/>
    <cellStyle name="20% - Accent4 2 5" xfId="169"/>
    <cellStyle name="20% - Accent4 2 5 2" xfId="170"/>
    <cellStyle name="20% - Accent4 2 6" xfId="171"/>
    <cellStyle name="20% - Accent4 2 6 2" xfId="172"/>
    <cellStyle name="20% - Accent4 2 7" xfId="173"/>
    <cellStyle name="20% - Accent4 2 8" xfId="174"/>
    <cellStyle name="20% - Accent4 2 9" xfId="175"/>
    <cellStyle name="20% - Accent4 3" xfId="176"/>
    <cellStyle name="20% - Accent4 3 10" xfId="177"/>
    <cellStyle name="20% - Accent4 3 11" xfId="178"/>
    <cellStyle name="20% - Accent4 3 2" xfId="179"/>
    <cellStyle name="20% - Accent4 3 2 2" xfId="180"/>
    <cellStyle name="20% - Accent4 3 3" xfId="181"/>
    <cellStyle name="20% - Accent4 3 3 2" xfId="182"/>
    <cellStyle name="20% - Accent4 3 4" xfId="183"/>
    <cellStyle name="20% - Accent4 3 4 2" xfId="184"/>
    <cellStyle name="20% - Accent4 3 5" xfId="185"/>
    <cellStyle name="20% - Accent4 3 6" xfId="186"/>
    <cellStyle name="20% - Accent4 3 7" xfId="187"/>
    <cellStyle name="20% - Accent4 3 8" xfId="188"/>
    <cellStyle name="20% - Accent4 3 9" xfId="189"/>
    <cellStyle name="20% - Accent4 4" xfId="190"/>
    <cellStyle name="20% - Accent4 4 10" xfId="191"/>
    <cellStyle name="20% - Accent4 4 11" xfId="192"/>
    <cellStyle name="20% - Accent4 4 2" xfId="193"/>
    <cellStyle name="20% - Accent4 4 2 2" xfId="194"/>
    <cellStyle name="20% - Accent4 4 3" xfId="195"/>
    <cellStyle name="20% - Accent4 4 3 2" xfId="196"/>
    <cellStyle name="20% - Accent4 4 4" xfId="197"/>
    <cellStyle name="20% - Accent4 4 4 2" xfId="198"/>
    <cellStyle name="20% - Accent4 4 5" xfId="199"/>
    <cellStyle name="20% - Accent4 4 6" xfId="200"/>
    <cellStyle name="20% - Accent4 4 7" xfId="201"/>
    <cellStyle name="20% - Accent4 4 8" xfId="202"/>
    <cellStyle name="20% - Accent4 4 9" xfId="203"/>
    <cellStyle name="20% - Accent4 5" xfId="204"/>
    <cellStyle name="20% - Accent4 5 2" xfId="205"/>
    <cellStyle name="20% - Accent4 6" xfId="206"/>
    <cellStyle name="20% - Accent4 6 2" xfId="207"/>
    <cellStyle name="20% - Accent4 7" xfId="208"/>
    <cellStyle name="20% - Accent4 8" xfId="209"/>
    <cellStyle name="20% - Accent5 2" xfId="210"/>
    <cellStyle name="20% - Accent5 2 10" xfId="211"/>
    <cellStyle name="20% - Accent5 2 11" xfId="212"/>
    <cellStyle name="20% - Accent5 2 12" xfId="213"/>
    <cellStyle name="20% - Accent5 2 13" xfId="214"/>
    <cellStyle name="20% - Accent5 2 2" xfId="215"/>
    <cellStyle name="20% - Accent5 2 2 2" xfId="216"/>
    <cellStyle name="20% - Accent5 2 3" xfId="217"/>
    <cellStyle name="20% - Accent5 2 3 2" xfId="218"/>
    <cellStyle name="20% - Accent5 2 4" xfId="219"/>
    <cellStyle name="20% - Accent5 2 4 2" xfId="220"/>
    <cellStyle name="20% - Accent5 2 5" xfId="221"/>
    <cellStyle name="20% - Accent5 2 5 2" xfId="222"/>
    <cellStyle name="20% - Accent5 2 6" xfId="223"/>
    <cellStyle name="20% - Accent5 2 6 2" xfId="224"/>
    <cellStyle name="20% - Accent5 2 7" xfId="225"/>
    <cellStyle name="20% - Accent5 2 8" xfId="226"/>
    <cellStyle name="20% - Accent5 2 9" xfId="227"/>
    <cellStyle name="20% - Accent5 3" xfId="228"/>
    <cellStyle name="20% - Accent5 3 10" xfId="229"/>
    <cellStyle name="20% - Accent5 3 11" xfId="230"/>
    <cellStyle name="20% - Accent5 3 2" xfId="231"/>
    <cellStyle name="20% - Accent5 3 2 2" xfId="232"/>
    <cellStyle name="20% - Accent5 3 3" xfId="233"/>
    <cellStyle name="20% - Accent5 3 3 2" xfId="234"/>
    <cellStyle name="20% - Accent5 3 4" xfId="235"/>
    <cellStyle name="20% - Accent5 3 4 2" xfId="236"/>
    <cellStyle name="20% - Accent5 3 5" xfId="237"/>
    <cellStyle name="20% - Accent5 3 6" xfId="238"/>
    <cellStyle name="20% - Accent5 3 7" xfId="239"/>
    <cellStyle name="20% - Accent5 3 8" xfId="240"/>
    <cellStyle name="20% - Accent5 3 9" xfId="241"/>
    <cellStyle name="20% - Accent5 4" xfId="242"/>
    <cellStyle name="20% - Accent5 4 10" xfId="243"/>
    <cellStyle name="20% - Accent5 4 11" xfId="244"/>
    <cellStyle name="20% - Accent5 4 2" xfId="245"/>
    <cellStyle name="20% - Accent5 4 2 2" xfId="246"/>
    <cellStyle name="20% - Accent5 4 3" xfId="247"/>
    <cellStyle name="20% - Accent5 4 3 2" xfId="248"/>
    <cellStyle name="20% - Accent5 4 4" xfId="249"/>
    <cellStyle name="20% - Accent5 4 4 2" xfId="250"/>
    <cellStyle name="20% - Accent5 4 5" xfId="251"/>
    <cellStyle name="20% - Accent5 4 6" xfId="252"/>
    <cellStyle name="20% - Accent5 4 7" xfId="253"/>
    <cellStyle name="20% - Accent5 4 8" xfId="254"/>
    <cellStyle name="20% - Accent5 4 9" xfId="255"/>
    <cellStyle name="20% - Accent5 5" xfId="256"/>
    <cellStyle name="20% - Accent5 5 2" xfId="257"/>
    <cellStyle name="20% - Accent5 6" xfId="258"/>
    <cellStyle name="20% - Accent5 6 2" xfId="259"/>
    <cellStyle name="20% - Accent5 7" xfId="260"/>
    <cellStyle name="20% - Accent5 8" xfId="261"/>
    <cellStyle name="20% - Accent6 2" xfId="262"/>
    <cellStyle name="20% - Accent6 2 10" xfId="263"/>
    <cellStyle name="20% - Accent6 2 11" xfId="264"/>
    <cellStyle name="20% - Accent6 2 12" xfId="265"/>
    <cellStyle name="20% - Accent6 2 13" xfId="266"/>
    <cellStyle name="20% - Accent6 2 2" xfId="267"/>
    <cellStyle name="20% - Accent6 2 2 2" xfId="268"/>
    <cellStyle name="20% - Accent6 2 3" xfId="269"/>
    <cellStyle name="20% - Accent6 2 3 2" xfId="270"/>
    <cellStyle name="20% - Accent6 2 4" xfId="271"/>
    <cellStyle name="20% - Accent6 2 4 2" xfId="272"/>
    <cellStyle name="20% - Accent6 2 5" xfId="273"/>
    <cellStyle name="20% - Accent6 2 5 2" xfId="274"/>
    <cellStyle name="20% - Accent6 2 6" xfId="275"/>
    <cellStyle name="20% - Accent6 2 6 2" xfId="276"/>
    <cellStyle name="20% - Accent6 2 7" xfId="277"/>
    <cellStyle name="20% - Accent6 2 8" xfId="278"/>
    <cellStyle name="20% - Accent6 2 9" xfId="279"/>
    <cellStyle name="20% - Accent6 3" xfId="280"/>
    <cellStyle name="20% - Accent6 3 10" xfId="281"/>
    <cellStyle name="20% - Accent6 3 11" xfId="282"/>
    <cellStyle name="20% - Accent6 3 2" xfId="283"/>
    <cellStyle name="20% - Accent6 3 2 2" xfId="284"/>
    <cellStyle name="20% - Accent6 3 3" xfId="285"/>
    <cellStyle name="20% - Accent6 3 3 2" xfId="286"/>
    <cellStyle name="20% - Accent6 3 4" xfId="287"/>
    <cellStyle name="20% - Accent6 3 4 2" xfId="288"/>
    <cellStyle name="20% - Accent6 3 5" xfId="289"/>
    <cellStyle name="20% - Accent6 3 6" xfId="290"/>
    <cellStyle name="20% - Accent6 3 7" xfId="291"/>
    <cellStyle name="20% - Accent6 3 8" xfId="292"/>
    <cellStyle name="20% - Accent6 3 9" xfId="293"/>
    <cellStyle name="20% - Accent6 4" xfId="294"/>
    <cellStyle name="20% - Accent6 4 10" xfId="295"/>
    <cellStyle name="20% - Accent6 4 11" xfId="296"/>
    <cellStyle name="20% - Accent6 4 2" xfId="297"/>
    <cellStyle name="20% - Accent6 4 2 2" xfId="298"/>
    <cellStyle name="20% - Accent6 4 3" xfId="299"/>
    <cellStyle name="20% - Accent6 4 3 2" xfId="300"/>
    <cellStyle name="20% - Accent6 4 4" xfId="301"/>
    <cellStyle name="20% - Accent6 4 4 2" xfId="302"/>
    <cellStyle name="20% - Accent6 4 5" xfId="303"/>
    <cellStyle name="20% - Accent6 4 6" xfId="304"/>
    <cellStyle name="20% - Accent6 4 7" xfId="305"/>
    <cellStyle name="20% - Accent6 4 8" xfId="306"/>
    <cellStyle name="20% - Accent6 4 9" xfId="307"/>
    <cellStyle name="20% - Accent6 5" xfId="308"/>
    <cellStyle name="20% - Accent6 5 2" xfId="309"/>
    <cellStyle name="20% - Accent6 6" xfId="310"/>
    <cellStyle name="20% - Accent6 6 2" xfId="311"/>
    <cellStyle name="20% - Accent6 7" xfId="312"/>
    <cellStyle name="20% - Accent6 8" xfId="313"/>
    <cellStyle name="40% - Accent1 2" xfId="314"/>
    <cellStyle name="40% - Accent1 2 10" xfId="315"/>
    <cellStyle name="40% - Accent1 2 11" xfId="316"/>
    <cellStyle name="40% - Accent1 2 12" xfId="317"/>
    <cellStyle name="40% - Accent1 2 13" xfId="318"/>
    <cellStyle name="40% - Accent1 2 2" xfId="319"/>
    <cellStyle name="40% - Accent1 2 2 2" xfId="320"/>
    <cellStyle name="40% - Accent1 2 3" xfId="321"/>
    <cellStyle name="40% - Accent1 2 3 2" xfId="322"/>
    <cellStyle name="40% - Accent1 2 4" xfId="323"/>
    <cellStyle name="40% - Accent1 2 4 2" xfId="324"/>
    <cellStyle name="40% - Accent1 2 5" xfId="325"/>
    <cellStyle name="40% - Accent1 2 5 2" xfId="326"/>
    <cellStyle name="40% - Accent1 2 6" xfId="327"/>
    <cellStyle name="40% - Accent1 2 6 2" xfId="328"/>
    <cellStyle name="40% - Accent1 2 7" xfId="329"/>
    <cellStyle name="40% - Accent1 2 8" xfId="330"/>
    <cellStyle name="40% - Accent1 2 9" xfId="331"/>
    <cellStyle name="40% - Accent1 3" xfId="332"/>
    <cellStyle name="40% - Accent1 3 10" xfId="333"/>
    <cellStyle name="40% - Accent1 3 11" xfId="334"/>
    <cellStyle name="40% - Accent1 3 2" xfId="335"/>
    <cellStyle name="40% - Accent1 3 2 2" xfId="336"/>
    <cellStyle name="40% - Accent1 3 3" xfId="337"/>
    <cellStyle name="40% - Accent1 3 3 2" xfId="338"/>
    <cellStyle name="40% - Accent1 3 4" xfId="339"/>
    <cellStyle name="40% - Accent1 3 4 2" xfId="340"/>
    <cellStyle name="40% - Accent1 3 5" xfId="341"/>
    <cellStyle name="40% - Accent1 3 6" xfId="342"/>
    <cellStyle name="40% - Accent1 3 7" xfId="343"/>
    <cellStyle name="40% - Accent1 3 8" xfId="344"/>
    <cellStyle name="40% - Accent1 3 9" xfId="345"/>
    <cellStyle name="40% - Accent1 4" xfId="346"/>
    <cellStyle name="40% - Accent1 4 10" xfId="347"/>
    <cellStyle name="40% - Accent1 4 11" xfId="348"/>
    <cellStyle name="40% - Accent1 4 2" xfId="349"/>
    <cellStyle name="40% - Accent1 4 2 2" xfId="350"/>
    <cellStyle name="40% - Accent1 4 3" xfId="351"/>
    <cellStyle name="40% - Accent1 4 3 2" xfId="352"/>
    <cellStyle name="40% - Accent1 4 4" xfId="353"/>
    <cellStyle name="40% - Accent1 4 4 2" xfId="354"/>
    <cellStyle name="40% - Accent1 4 5" xfId="355"/>
    <cellStyle name="40% - Accent1 4 6" xfId="356"/>
    <cellStyle name="40% - Accent1 4 7" xfId="357"/>
    <cellStyle name="40% - Accent1 4 8" xfId="358"/>
    <cellStyle name="40% - Accent1 4 9" xfId="359"/>
    <cellStyle name="40% - Accent1 5" xfId="360"/>
    <cellStyle name="40% - Accent1 5 2" xfId="361"/>
    <cellStyle name="40% - Accent1 6" xfId="362"/>
    <cellStyle name="40% - Accent1 6 2" xfId="363"/>
    <cellStyle name="40% - Accent1 7" xfId="364"/>
    <cellStyle name="40% - Accent1 8" xfId="365"/>
    <cellStyle name="40% - Accent2 2" xfId="366"/>
    <cellStyle name="40% - Accent2 2 10" xfId="367"/>
    <cellStyle name="40% - Accent2 2 11" xfId="368"/>
    <cellStyle name="40% - Accent2 2 12" xfId="369"/>
    <cellStyle name="40% - Accent2 2 13" xfId="370"/>
    <cellStyle name="40% - Accent2 2 2" xfId="371"/>
    <cellStyle name="40% - Accent2 2 2 2" xfId="372"/>
    <cellStyle name="40% - Accent2 2 3" xfId="373"/>
    <cellStyle name="40% - Accent2 2 3 2" xfId="374"/>
    <cellStyle name="40% - Accent2 2 4" xfId="375"/>
    <cellStyle name="40% - Accent2 2 4 2" xfId="376"/>
    <cellStyle name="40% - Accent2 2 5" xfId="377"/>
    <cellStyle name="40% - Accent2 2 5 2" xfId="378"/>
    <cellStyle name="40% - Accent2 2 6" xfId="379"/>
    <cellStyle name="40% - Accent2 2 6 2" xfId="380"/>
    <cellStyle name="40% - Accent2 2 7" xfId="381"/>
    <cellStyle name="40% - Accent2 2 8" xfId="382"/>
    <cellStyle name="40% - Accent2 2 9" xfId="383"/>
    <cellStyle name="40% - Accent2 3" xfId="384"/>
    <cellStyle name="40% - Accent2 3 10" xfId="385"/>
    <cellStyle name="40% - Accent2 3 11" xfId="386"/>
    <cellStyle name="40% - Accent2 3 2" xfId="387"/>
    <cellStyle name="40% - Accent2 3 2 2" xfId="388"/>
    <cellStyle name="40% - Accent2 3 3" xfId="389"/>
    <cellStyle name="40% - Accent2 3 3 2" xfId="390"/>
    <cellStyle name="40% - Accent2 3 4" xfId="391"/>
    <cellStyle name="40% - Accent2 3 4 2" xfId="392"/>
    <cellStyle name="40% - Accent2 3 5" xfId="393"/>
    <cellStyle name="40% - Accent2 3 6" xfId="394"/>
    <cellStyle name="40% - Accent2 3 7" xfId="395"/>
    <cellStyle name="40% - Accent2 3 8" xfId="396"/>
    <cellStyle name="40% - Accent2 3 9" xfId="397"/>
    <cellStyle name="40% - Accent2 4" xfId="398"/>
    <cellStyle name="40% - Accent2 4 10" xfId="399"/>
    <cellStyle name="40% - Accent2 4 11" xfId="400"/>
    <cellStyle name="40% - Accent2 4 2" xfId="401"/>
    <cellStyle name="40% - Accent2 4 2 2" xfId="402"/>
    <cellStyle name="40% - Accent2 4 3" xfId="403"/>
    <cellStyle name="40% - Accent2 4 3 2" xfId="404"/>
    <cellStyle name="40% - Accent2 4 4" xfId="405"/>
    <cellStyle name="40% - Accent2 4 4 2" xfId="406"/>
    <cellStyle name="40% - Accent2 4 5" xfId="407"/>
    <cellStyle name="40% - Accent2 4 6" xfId="408"/>
    <cellStyle name="40% - Accent2 4 7" xfId="409"/>
    <cellStyle name="40% - Accent2 4 8" xfId="410"/>
    <cellStyle name="40% - Accent2 4 9" xfId="411"/>
    <cellStyle name="40% - Accent2 5" xfId="412"/>
    <cellStyle name="40% - Accent2 5 2" xfId="413"/>
    <cellStyle name="40% - Accent2 6" xfId="414"/>
    <cellStyle name="40% - Accent2 6 2" xfId="415"/>
    <cellStyle name="40% - Accent2 7" xfId="416"/>
    <cellStyle name="40% - Accent2 8" xfId="417"/>
    <cellStyle name="40% - Accent3 2" xfId="418"/>
    <cellStyle name="40% - Accent3 2 10" xfId="419"/>
    <cellStyle name="40% - Accent3 2 11" xfId="420"/>
    <cellStyle name="40% - Accent3 2 12" xfId="421"/>
    <cellStyle name="40% - Accent3 2 13" xfId="422"/>
    <cellStyle name="40% - Accent3 2 2" xfId="423"/>
    <cellStyle name="40% - Accent3 2 2 2" xfId="424"/>
    <cellStyle name="40% - Accent3 2 3" xfId="425"/>
    <cellStyle name="40% - Accent3 2 3 2" xfId="426"/>
    <cellStyle name="40% - Accent3 2 4" xfId="427"/>
    <cellStyle name="40% - Accent3 2 4 2" xfId="428"/>
    <cellStyle name="40% - Accent3 2 5" xfId="429"/>
    <cellStyle name="40% - Accent3 2 5 2" xfId="430"/>
    <cellStyle name="40% - Accent3 2 6" xfId="431"/>
    <cellStyle name="40% - Accent3 2 6 2" xfId="432"/>
    <cellStyle name="40% - Accent3 2 7" xfId="433"/>
    <cellStyle name="40% - Accent3 2 8" xfId="434"/>
    <cellStyle name="40% - Accent3 2 9" xfId="435"/>
    <cellStyle name="40% - Accent3 3" xfId="436"/>
    <cellStyle name="40% - Accent3 3 10" xfId="437"/>
    <cellStyle name="40% - Accent3 3 11" xfId="438"/>
    <cellStyle name="40% - Accent3 3 2" xfId="439"/>
    <cellStyle name="40% - Accent3 3 2 2" xfId="440"/>
    <cellStyle name="40% - Accent3 3 3" xfId="441"/>
    <cellStyle name="40% - Accent3 3 3 2" xfId="442"/>
    <cellStyle name="40% - Accent3 3 4" xfId="443"/>
    <cellStyle name="40% - Accent3 3 4 2" xfId="444"/>
    <cellStyle name="40% - Accent3 3 5" xfId="445"/>
    <cellStyle name="40% - Accent3 3 6" xfId="446"/>
    <cellStyle name="40% - Accent3 3 7" xfId="447"/>
    <cellStyle name="40% - Accent3 3 8" xfId="448"/>
    <cellStyle name="40% - Accent3 3 9" xfId="449"/>
    <cellStyle name="40% - Accent3 4" xfId="450"/>
    <cellStyle name="40% - Accent3 4 10" xfId="451"/>
    <cellStyle name="40% - Accent3 4 11" xfId="452"/>
    <cellStyle name="40% - Accent3 4 2" xfId="453"/>
    <cellStyle name="40% - Accent3 4 2 2" xfId="454"/>
    <cellStyle name="40% - Accent3 4 3" xfId="455"/>
    <cellStyle name="40% - Accent3 4 3 2" xfId="456"/>
    <cellStyle name="40% - Accent3 4 4" xfId="457"/>
    <cellStyle name="40% - Accent3 4 4 2" xfId="458"/>
    <cellStyle name="40% - Accent3 4 5" xfId="459"/>
    <cellStyle name="40% - Accent3 4 6" xfId="460"/>
    <cellStyle name="40% - Accent3 4 7" xfId="461"/>
    <cellStyle name="40% - Accent3 4 8" xfId="462"/>
    <cellStyle name="40% - Accent3 4 9" xfId="463"/>
    <cellStyle name="40% - Accent3 5" xfId="464"/>
    <cellStyle name="40% - Accent3 5 2" xfId="465"/>
    <cellStyle name="40% - Accent3 6" xfId="466"/>
    <cellStyle name="40% - Accent3 6 2" xfId="467"/>
    <cellStyle name="40% - Accent3 7" xfId="468"/>
    <cellStyle name="40% - Accent3 8" xfId="469"/>
    <cellStyle name="40% - Accent4 2" xfId="470"/>
    <cellStyle name="40% - Accent4 2 10" xfId="471"/>
    <cellStyle name="40% - Accent4 2 11" xfId="472"/>
    <cellStyle name="40% - Accent4 2 12" xfId="473"/>
    <cellStyle name="40% - Accent4 2 13" xfId="474"/>
    <cellStyle name="40% - Accent4 2 2" xfId="475"/>
    <cellStyle name="40% - Accent4 2 2 2" xfId="476"/>
    <cellStyle name="40% - Accent4 2 3" xfId="477"/>
    <cellStyle name="40% - Accent4 2 3 2" xfId="478"/>
    <cellStyle name="40% - Accent4 2 4" xfId="479"/>
    <cellStyle name="40% - Accent4 2 4 2" xfId="480"/>
    <cellStyle name="40% - Accent4 2 5" xfId="481"/>
    <cellStyle name="40% - Accent4 2 5 2" xfId="482"/>
    <cellStyle name="40% - Accent4 2 6" xfId="483"/>
    <cellStyle name="40% - Accent4 2 6 2" xfId="484"/>
    <cellStyle name="40% - Accent4 2 7" xfId="485"/>
    <cellStyle name="40% - Accent4 2 8" xfId="486"/>
    <cellStyle name="40% - Accent4 2 9" xfId="487"/>
    <cellStyle name="40% - Accent4 3" xfId="488"/>
    <cellStyle name="40% - Accent4 3 10" xfId="489"/>
    <cellStyle name="40% - Accent4 3 11" xfId="490"/>
    <cellStyle name="40% - Accent4 3 2" xfId="491"/>
    <cellStyle name="40% - Accent4 3 2 2" xfId="492"/>
    <cellStyle name="40% - Accent4 3 3" xfId="493"/>
    <cellStyle name="40% - Accent4 3 3 2" xfId="494"/>
    <cellStyle name="40% - Accent4 3 4" xfId="495"/>
    <cellStyle name="40% - Accent4 3 4 2" xfId="496"/>
    <cellStyle name="40% - Accent4 3 5" xfId="497"/>
    <cellStyle name="40% - Accent4 3 6" xfId="498"/>
    <cellStyle name="40% - Accent4 3 7" xfId="499"/>
    <cellStyle name="40% - Accent4 3 8" xfId="500"/>
    <cellStyle name="40% - Accent4 3 9" xfId="501"/>
    <cellStyle name="40% - Accent4 4" xfId="502"/>
    <cellStyle name="40% - Accent4 4 10" xfId="503"/>
    <cellStyle name="40% - Accent4 4 11" xfId="504"/>
    <cellStyle name="40% - Accent4 4 2" xfId="505"/>
    <cellStyle name="40% - Accent4 4 2 2" xfId="506"/>
    <cellStyle name="40% - Accent4 4 3" xfId="507"/>
    <cellStyle name="40% - Accent4 4 3 2" xfId="508"/>
    <cellStyle name="40% - Accent4 4 4" xfId="509"/>
    <cellStyle name="40% - Accent4 4 4 2" xfId="510"/>
    <cellStyle name="40% - Accent4 4 5" xfId="511"/>
    <cellStyle name="40% - Accent4 4 6" xfId="512"/>
    <cellStyle name="40% - Accent4 4 7" xfId="513"/>
    <cellStyle name="40% - Accent4 4 8" xfId="514"/>
    <cellStyle name="40% - Accent4 4 9" xfId="515"/>
    <cellStyle name="40% - Accent4 5" xfId="516"/>
    <cellStyle name="40% - Accent4 5 2" xfId="517"/>
    <cellStyle name="40% - Accent4 6" xfId="518"/>
    <cellStyle name="40% - Accent4 6 2" xfId="519"/>
    <cellStyle name="40% - Accent4 7" xfId="520"/>
    <cellStyle name="40% - Accent4 8" xfId="521"/>
    <cellStyle name="40% - Accent5 2" xfId="522"/>
    <cellStyle name="40% - Accent5 2 10" xfId="523"/>
    <cellStyle name="40% - Accent5 2 11" xfId="524"/>
    <cellStyle name="40% - Accent5 2 12" xfId="525"/>
    <cellStyle name="40% - Accent5 2 13" xfId="526"/>
    <cellStyle name="40% - Accent5 2 2" xfId="527"/>
    <cellStyle name="40% - Accent5 2 2 2" xfId="528"/>
    <cellStyle name="40% - Accent5 2 3" xfId="529"/>
    <cellStyle name="40% - Accent5 2 3 2" xfId="530"/>
    <cellStyle name="40% - Accent5 2 4" xfId="531"/>
    <cellStyle name="40% - Accent5 2 4 2" xfId="532"/>
    <cellStyle name="40% - Accent5 2 5" xfId="533"/>
    <cellStyle name="40% - Accent5 2 5 2" xfId="534"/>
    <cellStyle name="40% - Accent5 2 6" xfId="535"/>
    <cellStyle name="40% - Accent5 2 6 2" xfId="536"/>
    <cellStyle name="40% - Accent5 2 7" xfId="537"/>
    <cellStyle name="40% - Accent5 2 8" xfId="538"/>
    <cellStyle name="40% - Accent5 2 9" xfId="539"/>
    <cellStyle name="40% - Accent5 3" xfId="540"/>
    <cellStyle name="40% - Accent5 3 10" xfId="541"/>
    <cellStyle name="40% - Accent5 3 11" xfId="542"/>
    <cellStyle name="40% - Accent5 3 2" xfId="543"/>
    <cellStyle name="40% - Accent5 3 2 2" xfId="544"/>
    <cellStyle name="40% - Accent5 3 3" xfId="545"/>
    <cellStyle name="40% - Accent5 3 3 2" xfId="546"/>
    <cellStyle name="40% - Accent5 3 4" xfId="547"/>
    <cellStyle name="40% - Accent5 3 4 2" xfId="548"/>
    <cellStyle name="40% - Accent5 3 5" xfId="549"/>
    <cellStyle name="40% - Accent5 3 6" xfId="550"/>
    <cellStyle name="40% - Accent5 3 7" xfId="551"/>
    <cellStyle name="40% - Accent5 3 8" xfId="552"/>
    <cellStyle name="40% - Accent5 3 9" xfId="553"/>
    <cellStyle name="40% - Accent5 4" xfId="554"/>
    <cellStyle name="40% - Accent5 4 10" xfId="555"/>
    <cellStyle name="40% - Accent5 4 11" xfId="556"/>
    <cellStyle name="40% - Accent5 4 2" xfId="557"/>
    <cellStyle name="40% - Accent5 4 2 2" xfId="558"/>
    <cellStyle name="40% - Accent5 4 3" xfId="559"/>
    <cellStyle name="40% - Accent5 4 3 2" xfId="560"/>
    <cellStyle name="40% - Accent5 4 4" xfId="561"/>
    <cellStyle name="40% - Accent5 4 4 2" xfId="562"/>
    <cellStyle name="40% - Accent5 4 5" xfId="563"/>
    <cellStyle name="40% - Accent5 4 6" xfId="564"/>
    <cellStyle name="40% - Accent5 4 7" xfId="565"/>
    <cellStyle name="40% - Accent5 4 8" xfId="566"/>
    <cellStyle name="40% - Accent5 4 9" xfId="567"/>
    <cellStyle name="40% - Accent5 5" xfId="568"/>
    <cellStyle name="40% - Accent5 5 2" xfId="569"/>
    <cellStyle name="40% - Accent5 6" xfId="570"/>
    <cellStyle name="40% - Accent5 6 2" xfId="571"/>
    <cellStyle name="40% - Accent5 7" xfId="572"/>
    <cellStyle name="40% - Accent5 8" xfId="573"/>
    <cellStyle name="40% - Accent6 2" xfId="574"/>
    <cellStyle name="40% - Accent6 2 10" xfId="575"/>
    <cellStyle name="40% - Accent6 2 11" xfId="576"/>
    <cellStyle name="40% - Accent6 2 12" xfId="577"/>
    <cellStyle name="40% - Accent6 2 13" xfId="578"/>
    <cellStyle name="40% - Accent6 2 2" xfId="579"/>
    <cellStyle name="40% - Accent6 2 2 2" xfId="580"/>
    <cellStyle name="40% - Accent6 2 3" xfId="581"/>
    <cellStyle name="40% - Accent6 2 3 2" xfId="582"/>
    <cellStyle name="40% - Accent6 2 4" xfId="583"/>
    <cellStyle name="40% - Accent6 2 4 2" xfId="584"/>
    <cellStyle name="40% - Accent6 2 5" xfId="585"/>
    <cellStyle name="40% - Accent6 2 5 2" xfId="586"/>
    <cellStyle name="40% - Accent6 2 6" xfId="587"/>
    <cellStyle name="40% - Accent6 2 6 2" xfId="588"/>
    <cellStyle name="40% - Accent6 2 7" xfId="589"/>
    <cellStyle name="40% - Accent6 2 8" xfId="590"/>
    <cellStyle name="40% - Accent6 2 9" xfId="591"/>
    <cellStyle name="40% - Accent6 3" xfId="592"/>
    <cellStyle name="40% - Accent6 3 10" xfId="593"/>
    <cellStyle name="40% - Accent6 3 11" xfId="594"/>
    <cellStyle name="40% - Accent6 3 2" xfId="595"/>
    <cellStyle name="40% - Accent6 3 2 2" xfId="596"/>
    <cellStyle name="40% - Accent6 3 3" xfId="597"/>
    <cellStyle name="40% - Accent6 3 3 2" xfId="598"/>
    <cellStyle name="40% - Accent6 3 4" xfId="599"/>
    <cellStyle name="40% - Accent6 3 4 2" xfId="600"/>
    <cellStyle name="40% - Accent6 3 5" xfId="601"/>
    <cellStyle name="40% - Accent6 3 6" xfId="602"/>
    <cellStyle name="40% - Accent6 3 7" xfId="603"/>
    <cellStyle name="40% - Accent6 3 8" xfId="604"/>
    <cellStyle name="40% - Accent6 3 9" xfId="605"/>
    <cellStyle name="40% - Accent6 4" xfId="606"/>
    <cellStyle name="40% - Accent6 4 10" xfId="607"/>
    <cellStyle name="40% - Accent6 4 11" xfId="608"/>
    <cellStyle name="40% - Accent6 4 2" xfId="609"/>
    <cellStyle name="40% - Accent6 4 2 2" xfId="610"/>
    <cellStyle name="40% - Accent6 4 3" xfId="611"/>
    <cellStyle name="40% - Accent6 4 3 2" xfId="612"/>
    <cellStyle name="40% - Accent6 4 4" xfId="613"/>
    <cellStyle name="40% - Accent6 4 4 2" xfId="614"/>
    <cellStyle name="40% - Accent6 4 5" xfId="615"/>
    <cellStyle name="40% - Accent6 4 6" xfId="616"/>
    <cellStyle name="40% - Accent6 4 7" xfId="617"/>
    <cellStyle name="40% - Accent6 4 8" xfId="618"/>
    <cellStyle name="40% - Accent6 4 9" xfId="619"/>
    <cellStyle name="40% - Accent6 5" xfId="620"/>
    <cellStyle name="40% - Accent6 5 2" xfId="621"/>
    <cellStyle name="40% - Accent6 6" xfId="622"/>
    <cellStyle name="40% - Accent6 6 2" xfId="623"/>
    <cellStyle name="40% - Accent6 7" xfId="624"/>
    <cellStyle name="40% - Accent6 8" xfId="625"/>
    <cellStyle name="60% - Accent1 2" xfId="626"/>
    <cellStyle name="60% - Accent2 2" xfId="627"/>
    <cellStyle name="60% - Accent3 2" xfId="628"/>
    <cellStyle name="60% - Accent4 2" xfId="629"/>
    <cellStyle name="60% - Accent5 2" xfId="630"/>
    <cellStyle name="60% - Accent6 2" xfId="631"/>
    <cellStyle name="Accent1 2" xfId="632"/>
    <cellStyle name="Accent2 2" xfId="633"/>
    <cellStyle name="Accent3 2" xfId="634"/>
    <cellStyle name="Accent4 2" xfId="635"/>
    <cellStyle name="Accent5 2" xfId="636"/>
    <cellStyle name="Accent6 2" xfId="637"/>
    <cellStyle name="Bad 2" xfId="638"/>
    <cellStyle name="Calculation 2" xfId="639"/>
    <cellStyle name="Check Cell 2" xfId="640"/>
    <cellStyle name="Comma 2" xfId="641"/>
    <cellStyle name="Comma 2 2" xfId="642"/>
    <cellStyle name="Comma 3" xfId="643"/>
    <cellStyle name="Currency 2" xfId="644"/>
    <cellStyle name="Currency 2 10" xfId="645"/>
    <cellStyle name="Currency 2 2" xfId="646"/>
    <cellStyle name="Currency 2 2 2" xfId="647"/>
    <cellStyle name="Currency 2 2 3" xfId="648"/>
    <cellStyle name="Currency 2 2 4" xfId="649"/>
    <cellStyle name="Currency 2 2 5" xfId="650"/>
    <cellStyle name="Currency 2 2 6" xfId="651"/>
    <cellStyle name="Currency 2 2 7" xfId="652"/>
    <cellStyle name="Currency 2 2 8" xfId="653"/>
    <cellStyle name="Currency 2 2 9" xfId="654"/>
    <cellStyle name="Currency 2 3" xfId="655"/>
    <cellStyle name="Currency 2 4" xfId="656"/>
    <cellStyle name="Currency 2 5" xfId="657"/>
    <cellStyle name="Currency 2 6" xfId="658"/>
    <cellStyle name="Currency 2 7" xfId="659"/>
    <cellStyle name="Currency 2 8" xfId="660"/>
    <cellStyle name="Currency 2 9" xfId="661"/>
    <cellStyle name="Currency 3" xfId="662"/>
    <cellStyle name="Currency 3 2" xfId="663"/>
    <cellStyle name="Currency 3 3" xfId="664"/>
    <cellStyle name="Currency 3 4" xfId="665"/>
    <cellStyle name="Currency 3 5" xfId="666"/>
    <cellStyle name="Currency 3 6" xfId="667"/>
    <cellStyle name="Currency 3 7" xfId="668"/>
    <cellStyle name="Currency 3 8" xfId="669"/>
    <cellStyle name="Currency 3 9" xfId="670"/>
    <cellStyle name="Currency 4" xfId="671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"/>
    <cellStyle name="Normal 2 2 3 2" xfId="1254"/>
    <cellStyle name="Normal 2 2 4" xfId="1255"/>
    <cellStyle name="Normal 2 2 5" xfId="1256"/>
    <cellStyle name="Normal 2 2 6" xfId="1257"/>
    <cellStyle name="Normal 2 2 7" xfId="1258"/>
    <cellStyle name="Normal 2 2 8" xfId="1259"/>
    <cellStyle name="Normal 2 2 9" xfId="1260"/>
    <cellStyle name="Normal 2 20" xfId="1261"/>
    <cellStyle name="Normal 2 3" xfId="1262"/>
    <cellStyle name="Normal 2 4" xfId="1263"/>
    <cellStyle name="Normal 2 5" xfId="1264"/>
    <cellStyle name="Normal 2 6" xfId="1265"/>
    <cellStyle name="Normal 2 7" xfId="1266"/>
    <cellStyle name="Normal 2 8" xfId="1267"/>
    <cellStyle name="Normal 2 9" xfId="1268"/>
    <cellStyle name="Normal 2_SAVI-020612_Xl0000003_SAVI-091112-T_SAVI-071212-T" xfId="1269"/>
    <cellStyle name="Normal 20" xfId="1270"/>
    <cellStyle name="Normal 20 2" xfId="1271"/>
    <cellStyle name="Normal 20 3" xfId="1272"/>
    <cellStyle name="Normal 20 4" xfId="1273"/>
    <cellStyle name="Normal 20 5" xfId="1274"/>
    <cellStyle name="Normal 20 6" xfId="1275"/>
    <cellStyle name="Normal 20 7" xfId="1276"/>
    <cellStyle name="Normal 20 8" xfId="1277"/>
    <cellStyle name="Normal 21" xfId="1278"/>
    <cellStyle name="Normal 21 2" xfId="1279"/>
    <cellStyle name="Normal 21 3" xfId="1280"/>
    <cellStyle name="Normal 21 4" xfId="1281"/>
    <cellStyle name="Normal 21 5" xfId="1282"/>
    <cellStyle name="Normal 21 6" xfId="1283"/>
    <cellStyle name="Normal 21 7" xfId="1284"/>
    <cellStyle name="Normal 21 8" xfId="1285"/>
    <cellStyle name="Normal 22" xfId="1286"/>
    <cellStyle name="Normal 22 2" xfId="1287"/>
    <cellStyle name="Normal 22 3" xfId="1288"/>
    <cellStyle name="Normal 22 4" xfId="1289"/>
    <cellStyle name="Normal 22 5" xfId="1290"/>
    <cellStyle name="Normal 22 6" xfId="1291"/>
    <cellStyle name="Normal 22 7" xfId="1292"/>
    <cellStyle name="Normal 22 8" xfId="1293"/>
    <cellStyle name="Normal 23" xfId="1294"/>
    <cellStyle name="Normal 23 2" xfId="1295"/>
    <cellStyle name="Normal 23 3" xfId="1296"/>
    <cellStyle name="Normal 23 4" xfId="1297"/>
    <cellStyle name="Normal 23 5" xfId="1298"/>
    <cellStyle name="Normal 23 6" xfId="1299"/>
    <cellStyle name="Normal 23 7" xfId="1300"/>
    <cellStyle name="Normal 23 8" xfId="1301"/>
    <cellStyle name="Normal 24" xfId="1302"/>
    <cellStyle name="Normal 24 2" xfId="1303"/>
    <cellStyle name="Normal 24 3" xfId="1304"/>
    <cellStyle name="Normal 24 4" xfId="1305"/>
    <cellStyle name="Normal 24 5" xfId="1306"/>
    <cellStyle name="Normal 24 6" xfId="1307"/>
    <cellStyle name="Normal 24 7" xfId="1308"/>
    <cellStyle name="Normal 24 8" xfId="1309"/>
    <cellStyle name="Normal 25" xfId="1310"/>
    <cellStyle name="Normal 25 2" xfId="1311"/>
    <cellStyle name="Normal 25 3" xfId="1312"/>
    <cellStyle name="Normal 25 4" xfId="1313"/>
    <cellStyle name="Normal 25 5" xfId="1314"/>
    <cellStyle name="Normal 25 6" xfId="1315"/>
    <cellStyle name="Normal 25 7" xfId="1316"/>
    <cellStyle name="Normal 25 8" xfId="1317"/>
    <cellStyle name="Normal 26" xfId="1318"/>
    <cellStyle name="Normal 26 2" xfId="1319"/>
    <cellStyle name="Normal 26 3" xfId="1320"/>
    <cellStyle name="Normal 26 4" xfId="1321"/>
    <cellStyle name="Normal 26 5" xfId="1322"/>
    <cellStyle name="Normal 26 6" xfId="1323"/>
    <cellStyle name="Normal 26 7" xfId="1324"/>
    <cellStyle name="Normal 26 8" xfId="1325"/>
    <cellStyle name="Normal 27" xfId="1326"/>
    <cellStyle name="Normal 27 2" xfId="1327"/>
    <cellStyle name="Normal 27 3" xfId="1328"/>
    <cellStyle name="Normal 27 4" xfId="1329"/>
    <cellStyle name="Normal 27 5" xfId="1330"/>
    <cellStyle name="Normal 27 6" xfId="1331"/>
    <cellStyle name="Normal 27 7" xfId="1332"/>
    <cellStyle name="Normal 27 8" xfId="1333"/>
    <cellStyle name="Normal 28" xfId="1334"/>
    <cellStyle name="Normal 28 2" xfId="1335"/>
    <cellStyle name="Normal 28 3" xfId="1336"/>
    <cellStyle name="Normal 28 4" xfId="1337"/>
    <cellStyle name="Normal 28 5" xfId="1338"/>
    <cellStyle name="Normal 28 6" xfId="1339"/>
    <cellStyle name="Normal 28 7" xfId="1340"/>
    <cellStyle name="Normal 28 8" xfId="1341"/>
    <cellStyle name="Normal 29" xfId="1342"/>
    <cellStyle name="Normal 29 2" xfId="1343"/>
    <cellStyle name="Normal 29 3" xfId="1344"/>
    <cellStyle name="Normal 29 4" xfId="1345"/>
    <cellStyle name="Normal 29 5" xfId="1346"/>
    <cellStyle name="Normal 29 6" xfId="1347"/>
    <cellStyle name="Normal 29 7" xfId="1348"/>
    <cellStyle name="Normal 29 8" xfId="1349"/>
    <cellStyle name="Normal 3" xfId="1350"/>
    <cellStyle name="Normal 3 10" xfId="1351"/>
    <cellStyle name="Normal 3 11" xfId="1352"/>
    <cellStyle name="Normal 3 12" xfId="1353"/>
    <cellStyle name="Normal 3 13" xfId="1354"/>
    <cellStyle name="Normal 3 14" xfId="1355"/>
    <cellStyle name="Normal 3 15" xfId="1356"/>
    <cellStyle name="Normal 3 16" xfId="1357"/>
    <cellStyle name="Normal 3 17" xfId="1358"/>
    <cellStyle name="Normal 3 18" xfId="1359"/>
    <cellStyle name="Normal 3 19" xfId="1360"/>
    <cellStyle name="Normal 3 2" xfId="1361"/>
    <cellStyle name="Normal 3 2 10" xfId="1362"/>
    <cellStyle name="Normal 3 2 11" xfId="1363"/>
    <cellStyle name="Normal 3 2 12" xfId="1364"/>
    <cellStyle name="Normal 3 2 13" xfId="1365"/>
    <cellStyle name="Normal 3 2 2" xfId="1366"/>
    <cellStyle name="Normal 3 2 2 2" xfId="1367"/>
    <cellStyle name="Normal 3 2 3" xfId="1368"/>
    <cellStyle name="Normal 3 2 3 2" xfId="1369"/>
    <cellStyle name="Normal 3 2 4" xfId="1370"/>
    <cellStyle name="Normal 3 2 4 2" xfId="1371"/>
    <cellStyle name="Normal 3 2 5" xfId="1372"/>
    <cellStyle name="Normal 3 2 5 2" xfId="1373"/>
    <cellStyle name="Normal 3 2 6" xfId="1374"/>
    <cellStyle name="Normal 3 2 6 2" xfId="1375"/>
    <cellStyle name="Normal 3 2 7" xfId="1376"/>
    <cellStyle name="Normal 3 2 8" xfId="1377"/>
    <cellStyle name="Normal 3 2 9" xfId="1378"/>
    <cellStyle name="Normal 3 3" xfId="1379"/>
    <cellStyle name="Normal 3 3 2" xfId="1380"/>
    <cellStyle name="Normal 3 4" xfId="1381"/>
    <cellStyle name="Normal 3 4 2" xfId="1382"/>
    <cellStyle name="Normal 3 5" xfId="1383"/>
    <cellStyle name="Normal 3 5 2" xfId="1384"/>
    <cellStyle name="Normal 3 6" xfId="1385"/>
    <cellStyle name="Normal 3 6 2" xfId="1386"/>
    <cellStyle name="Normal 3 7" xfId="1387"/>
    <cellStyle name="Normal 3 7 2" xfId="1388"/>
    <cellStyle name="Normal 3 8" xfId="1389"/>
    <cellStyle name="Normal 3 8 2" xfId="1390"/>
    <cellStyle name="Normal 3 9" xfId="1391"/>
    <cellStyle name="Normal 3 9 2" xfId="1392"/>
    <cellStyle name="Normal 3 9 3" xfId="1393"/>
    <cellStyle name="Normal 3 9 4" xfId="1394"/>
    <cellStyle name="Normal 3 9 5" xfId="1395"/>
    <cellStyle name="Normal 3 9 6" xfId="1396"/>
    <cellStyle name="Normal 3 9 7" xfId="1397"/>
    <cellStyle name="Normal 3 9 8" xfId="1398"/>
    <cellStyle name="Normal 30" xfId="1399"/>
    <cellStyle name="Normal 30 2" xfId="1400"/>
    <cellStyle name="Normal 30 3" xfId="1401"/>
    <cellStyle name="Normal 30 4" xfId="1402"/>
    <cellStyle name="Normal 30 5" xfId="1403"/>
    <cellStyle name="Normal 30 6" xfId="1404"/>
    <cellStyle name="Normal 30 7" xfId="1405"/>
    <cellStyle name="Normal 30 8" xfId="1406"/>
    <cellStyle name="Normal 31" xfId="1407"/>
    <cellStyle name="Normal 31 2" xfId="1408"/>
    <cellStyle name="Normal 31 3" xfId="1409"/>
    <cellStyle name="Normal 31 4" xfId="1410"/>
    <cellStyle name="Normal 31 5" xfId="1411"/>
    <cellStyle name="Normal 31 6" xfId="1412"/>
    <cellStyle name="Normal 31 7" xfId="1413"/>
    <cellStyle name="Normal 31 8" xfId="1414"/>
    <cellStyle name="Normal 32" xfId="1415"/>
    <cellStyle name="Normal 32 2" xfId="1416"/>
    <cellStyle name="Normal 32 3" xfId="1417"/>
    <cellStyle name="Normal 32 4" xfId="1418"/>
    <cellStyle name="Normal 32 5" xfId="1419"/>
    <cellStyle name="Normal 32 6" xfId="1420"/>
    <cellStyle name="Normal 32 7" xfId="1421"/>
    <cellStyle name="Normal 32 8" xfId="1422"/>
    <cellStyle name="Normal 33" xfId="1423"/>
    <cellStyle name="Normal 33 2" xfId="1424"/>
    <cellStyle name="Normal 33 3" xfId="1425"/>
    <cellStyle name="Normal 33 4" xfId="1426"/>
    <cellStyle name="Normal 33 5" xfId="1427"/>
    <cellStyle name="Normal 33 6" xfId="1428"/>
    <cellStyle name="Normal 33 7" xfId="1429"/>
    <cellStyle name="Normal 33 8" xfId="1430"/>
    <cellStyle name="Normal 34" xfId="1431"/>
    <cellStyle name="Normal 34 2" xfId="1432"/>
    <cellStyle name="Normal 34 3" xfId="1433"/>
    <cellStyle name="Normal 34 4" xfId="1434"/>
    <cellStyle name="Normal 34 5" xfId="1435"/>
    <cellStyle name="Normal 34 6" xfId="1436"/>
    <cellStyle name="Normal 34 7" xfId="1437"/>
    <cellStyle name="Normal 34 8" xfId="1438"/>
    <cellStyle name="Normal 35" xfId="1439"/>
    <cellStyle name="Normal 35 2" xfId="1440"/>
    <cellStyle name="Normal 35 3" xfId="1441"/>
    <cellStyle name="Normal 35 4" xfId="1442"/>
    <cellStyle name="Normal 35 5" xfId="1443"/>
    <cellStyle name="Normal 35 6" xfId="1444"/>
    <cellStyle name="Normal 35 7" xfId="1445"/>
    <cellStyle name="Normal 35 8" xfId="1446"/>
    <cellStyle name="Normal 36" xfId="1447"/>
    <cellStyle name="Normal 36 2" xfId="1448"/>
    <cellStyle name="Normal 36 3" xfId="1449"/>
    <cellStyle name="Normal 36 4" xfId="1450"/>
    <cellStyle name="Normal 36 5" xfId="1451"/>
    <cellStyle name="Normal 36 6" xfId="1452"/>
    <cellStyle name="Normal 36 7" xfId="1453"/>
    <cellStyle name="Normal 36 8" xfId="1454"/>
    <cellStyle name="Normal 37" xfId="1455"/>
    <cellStyle name="Normal 37 2" xfId="1456"/>
    <cellStyle name="Normal 37 3" xfId="1457"/>
    <cellStyle name="Normal 37 4" xfId="1458"/>
    <cellStyle name="Normal 37 5" xfId="1459"/>
    <cellStyle name="Normal 37 6" xfId="1460"/>
    <cellStyle name="Normal 37 7" xfId="1461"/>
    <cellStyle name="Normal 37 8" xfId="1462"/>
    <cellStyle name="Normal 38" xfId="1463"/>
    <cellStyle name="Normal 38 2" xfId="1464"/>
    <cellStyle name="Normal 38 3" xfId="1465"/>
    <cellStyle name="Normal 38 4" xfId="1466"/>
    <cellStyle name="Normal 38 5" xfId="1467"/>
    <cellStyle name="Normal 38 6" xfId="1468"/>
    <cellStyle name="Normal 38 7" xfId="1469"/>
    <cellStyle name="Normal 38 8" xfId="1470"/>
    <cellStyle name="Normal 39" xfId="1471"/>
    <cellStyle name="Normal 39 2" xfId="1472"/>
    <cellStyle name="Normal 39 3" xfId="1473"/>
    <cellStyle name="Normal 39 4" xfId="1474"/>
    <cellStyle name="Normal 39 5" xfId="1475"/>
    <cellStyle name="Normal 39 6" xfId="1476"/>
    <cellStyle name="Normal 39 7" xfId="1477"/>
    <cellStyle name="Normal 39 8" xfId="1478"/>
    <cellStyle name="Normal 4" xfId="1479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620485</xdr:colOff>
      <xdr:row>2</xdr:row>
      <xdr:rowOff>54429</xdr:rowOff>
    </xdr:from>
    <xdr:to>
      <xdr:col>8</xdr:col>
      <xdr:colOff>96155</xdr:colOff>
      <xdr:row>7</xdr:row>
      <xdr:rowOff>7056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8145" y="458289"/>
          <a:ext cx="839650" cy="851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4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>
        <row r="33">
          <cell r="N33">
            <v>128.64689000000001</v>
          </cell>
        </row>
      </sheetData>
      <sheetData sheetId="3"/>
      <sheetData sheetId="4"/>
      <sheetData sheetId="5"/>
      <sheetData sheetId="6"/>
      <sheetData sheetId="7"/>
      <sheetData sheetId="8">
        <row r="5">
          <cell r="C5">
            <v>49.93</v>
          </cell>
          <cell r="E5">
            <v>1032.03</v>
          </cell>
        </row>
        <row r="6">
          <cell r="C6">
            <v>49.97</v>
          </cell>
          <cell r="E6">
            <v>1021.4</v>
          </cell>
        </row>
        <row r="7">
          <cell r="C7">
            <v>49.94</v>
          </cell>
          <cell r="E7">
            <v>996.08</v>
          </cell>
        </row>
        <row r="8">
          <cell r="C8">
            <v>49.92</v>
          </cell>
          <cell r="E8">
            <v>989.65</v>
          </cell>
        </row>
        <row r="9">
          <cell r="C9">
            <v>49.9</v>
          </cell>
          <cell r="E9">
            <v>978.47</v>
          </cell>
        </row>
        <row r="10">
          <cell r="C10">
            <v>49.93</v>
          </cell>
          <cell r="E10">
            <v>983.26</v>
          </cell>
        </row>
        <row r="11">
          <cell r="C11">
            <v>49.88</v>
          </cell>
          <cell r="E11">
            <v>975.87</v>
          </cell>
        </row>
        <row r="12">
          <cell r="C12">
            <v>50</v>
          </cell>
          <cell r="E12">
            <v>905.02</v>
          </cell>
        </row>
        <row r="13">
          <cell r="C13">
            <v>50.01</v>
          </cell>
          <cell r="E13">
            <v>911.62</v>
          </cell>
        </row>
        <row r="14">
          <cell r="C14">
            <v>49.98</v>
          </cell>
          <cell r="E14">
            <v>888.23</v>
          </cell>
        </row>
        <row r="15">
          <cell r="C15">
            <v>49.99</v>
          </cell>
          <cell r="E15">
            <v>858.87</v>
          </cell>
        </row>
        <row r="16">
          <cell r="C16">
            <v>49.99</v>
          </cell>
          <cell r="E16">
            <v>880.71</v>
          </cell>
        </row>
        <row r="17">
          <cell r="C17">
            <v>49.97</v>
          </cell>
          <cell r="E17">
            <v>908.1</v>
          </cell>
        </row>
        <row r="18">
          <cell r="C18">
            <v>49.89</v>
          </cell>
          <cell r="E18">
            <v>893.87</v>
          </cell>
        </row>
        <row r="19">
          <cell r="C19">
            <v>49.94</v>
          </cell>
          <cell r="E19">
            <v>906.9</v>
          </cell>
        </row>
        <row r="20">
          <cell r="C20">
            <v>50.04</v>
          </cell>
          <cell r="E20">
            <v>950.52</v>
          </cell>
        </row>
        <row r="21">
          <cell r="C21">
            <v>49.98</v>
          </cell>
          <cell r="E21">
            <v>975.33</v>
          </cell>
        </row>
        <row r="22">
          <cell r="C22">
            <v>50</v>
          </cell>
          <cell r="E22">
            <v>991.74</v>
          </cell>
        </row>
        <row r="23">
          <cell r="C23">
            <v>50.03</v>
          </cell>
          <cell r="E23">
            <v>988.76</v>
          </cell>
        </row>
        <row r="24">
          <cell r="C24">
            <v>50.02</v>
          </cell>
          <cell r="E24">
            <v>979.43</v>
          </cell>
        </row>
        <row r="25">
          <cell r="C25">
            <v>50.05</v>
          </cell>
          <cell r="E25">
            <v>1002.43</v>
          </cell>
        </row>
        <row r="26">
          <cell r="C26">
            <v>50.03</v>
          </cell>
          <cell r="E26">
            <v>991.11</v>
          </cell>
        </row>
        <row r="27">
          <cell r="C27">
            <v>50.01</v>
          </cell>
          <cell r="E27">
            <v>996.46</v>
          </cell>
        </row>
        <row r="28">
          <cell r="C28">
            <v>50.03</v>
          </cell>
          <cell r="E28">
            <v>1005.05</v>
          </cell>
        </row>
        <row r="29">
          <cell r="C29">
            <v>50.07</v>
          </cell>
          <cell r="E29">
            <v>1046.3399999999999</v>
          </cell>
        </row>
        <row r="30">
          <cell r="C30">
            <v>50.04</v>
          </cell>
          <cell r="E30">
            <v>1088.76</v>
          </cell>
        </row>
        <row r="31">
          <cell r="C31">
            <v>50.02</v>
          </cell>
          <cell r="E31">
            <v>1132.6199999999999</v>
          </cell>
        </row>
        <row r="32">
          <cell r="C32">
            <v>50</v>
          </cell>
          <cell r="E32">
            <v>1154.8900000000001</v>
          </cell>
        </row>
        <row r="33">
          <cell r="C33">
            <v>49.99</v>
          </cell>
          <cell r="E33">
            <v>1178.1500000000001</v>
          </cell>
        </row>
        <row r="34">
          <cell r="C34">
            <v>49.95</v>
          </cell>
          <cell r="E34">
            <v>1211.6300000000001</v>
          </cell>
        </row>
        <row r="35">
          <cell r="C35">
            <v>49.99</v>
          </cell>
          <cell r="E35">
            <v>1242.73</v>
          </cell>
        </row>
        <row r="36">
          <cell r="C36">
            <v>49.99</v>
          </cell>
          <cell r="E36">
            <v>1242.9100000000001</v>
          </cell>
        </row>
        <row r="37">
          <cell r="C37">
            <v>49.98</v>
          </cell>
          <cell r="E37">
            <v>1284.3</v>
          </cell>
        </row>
        <row r="38">
          <cell r="C38">
            <v>50.01</v>
          </cell>
          <cell r="E38">
            <v>1323.96</v>
          </cell>
        </row>
        <row r="39">
          <cell r="C39">
            <v>50.04</v>
          </cell>
          <cell r="E39">
            <v>1347.5</v>
          </cell>
        </row>
        <row r="40">
          <cell r="C40">
            <v>50.06</v>
          </cell>
          <cell r="E40">
            <v>1371.94</v>
          </cell>
        </row>
        <row r="41">
          <cell r="C41">
            <v>50.05</v>
          </cell>
          <cell r="E41">
            <v>1376.62</v>
          </cell>
        </row>
        <row r="42">
          <cell r="C42">
            <v>49.98</v>
          </cell>
          <cell r="E42">
            <v>1386.45</v>
          </cell>
        </row>
        <row r="43">
          <cell r="C43">
            <v>49.96</v>
          </cell>
          <cell r="E43">
            <v>1402.41</v>
          </cell>
        </row>
        <row r="44">
          <cell r="C44">
            <v>50.01</v>
          </cell>
          <cell r="E44">
            <v>1417.18</v>
          </cell>
        </row>
        <row r="45">
          <cell r="C45">
            <v>49.95</v>
          </cell>
          <cell r="E45">
            <v>1394.61</v>
          </cell>
        </row>
        <row r="46">
          <cell r="C46">
            <v>49.94</v>
          </cell>
          <cell r="E46">
            <v>1388.27</v>
          </cell>
        </row>
        <row r="47">
          <cell r="C47">
            <v>50</v>
          </cell>
          <cell r="E47">
            <v>1392.01</v>
          </cell>
        </row>
        <row r="48">
          <cell r="C48">
            <v>49.92</v>
          </cell>
          <cell r="E48">
            <v>1363.49</v>
          </cell>
        </row>
        <row r="49">
          <cell r="C49">
            <v>49.94</v>
          </cell>
          <cell r="E49">
            <v>1372.23</v>
          </cell>
        </row>
        <row r="50">
          <cell r="C50">
            <v>49.97</v>
          </cell>
          <cell r="E50">
            <v>1353.34</v>
          </cell>
        </row>
        <row r="51">
          <cell r="C51">
            <v>49.99</v>
          </cell>
          <cell r="E51">
            <v>1356.98</v>
          </cell>
        </row>
        <row r="52">
          <cell r="C52">
            <v>49.99</v>
          </cell>
          <cell r="E52">
            <v>1339.38</v>
          </cell>
        </row>
        <row r="53">
          <cell r="C53">
            <v>49.97</v>
          </cell>
          <cell r="E53">
            <v>1312.05</v>
          </cell>
        </row>
        <row r="54">
          <cell r="C54">
            <v>49.95</v>
          </cell>
          <cell r="E54">
            <v>1294.06</v>
          </cell>
        </row>
        <row r="55">
          <cell r="C55">
            <v>49.97</v>
          </cell>
          <cell r="E55">
            <v>1288.82</v>
          </cell>
        </row>
        <row r="56">
          <cell r="C56">
            <v>49.95</v>
          </cell>
          <cell r="E56">
            <v>1251.1199999999999</v>
          </cell>
        </row>
        <row r="57">
          <cell r="C57">
            <v>49.98</v>
          </cell>
          <cell r="E57">
            <v>1215.71</v>
          </cell>
        </row>
        <row r="58">
          <cell r="C58">
            <v>49.99</v>
          </cell>
          <cell r="E58">
            <v>1146.49</v>
          </cell>
        </row>
        <row r="59">
          <cell r="C59">
            <v>49.99</v>
          </cell>
          <cell r="E59">
            <v>1133.1300000000001</v>
          </cell>
        </row>
        <row r="60">
          <cell r="C60">
            <v>50.03</v>
          </cell>
          <cell r="E60">
            <v>1089.1500000000001</v>
          </cell>
        </row>
        <row r="61">
          <cell r="C61">
            <v>50.03</v>
          </cell>
          <cell r="E61">
            <v>1089.29</v>
          </cell>
        </row>
        <row r="62">
          <cell r="C62">
            <v>50.04</v>
          </cell>
          <cell r="E62">
            <v>1110.3</v>
          </cell>
        </row>
        <row r="63">
          <cell r="C63">
            <v>50.02</v>
          </cell>
          <cell r="E63">
            <v>1136.18</v>
          </cell>
        </row>
        <row r="64">
          <cell r="C64">
            <v>50.03</v>
          </cell>
          <cell r="E64">
            <v>1151.81</v>
          </cell>
        </row>
        <row r="65">
          <cell r="C65">
            <v>50.04</v>
          </cell>
          <cell r="E65">
            <v>1154.69</v>
          </cell>
        </row>
        <row r="66">
          <cell r="C66">
            <v>49.99</v>
          </cell>
          <cell r="E66">
            <v>1118.3800000000001</v>
          </cell>
        </row>
        <row r="67">
          <cell r="C67">
            <v>50.01</v>
          </cell>
          <cell r="E67">
            <v>1127.8499999999999</v>
          </cell>
        </row>
        <row r="68">
          <cell r="C68">
            <v>49.98</v>
          </cell>
          <cell r="E68">
            <v>1125.27</v>
          </cell>
        </row>
        <row r="69">
          <cell r="C69">
            <v>50.01</v>
          </cell>
          <cell r="E69">
            <v>1082.69</v>
          </cell>
        </row>
        <row r="70">
          <cell r="C70">
            <v>49.97</v>
          </cell>
          <cell r="E70">
            <v>1073.1500000000001</v>
          </cell>
        </row>
        <row r="71">
          <cell r="C71">
            <v>50.01</v>
          </cell>
          <cell r="E71">
            <v>1086.21</v>
          </cell>
        </row>
        <row r="72">
          <cell r="C72">
            <v>50.01</v>
          </cell>
          <cell r="E72">
            <v>1066.8499999999999</v>
          </cell>
        </row>
        <row r="73">
          <cell r="C73">
            <v>50.03</v>
          </cell>
          <cell r="E73">
            <v>1084.51</v>
          </cell>
        </row>
        <row r="74">
          <cell r="C74">
            <v>50.01</v>
          </cell>
          <cell r="E74">
            <v>1102.6300000000001</v>
          </cell>
        </row>
        <row r="75">
          <cell r="C75">
            <v>49.99</v>
          </cell>
          <cell r="E75">
            <v>1120.46</v>
          </cell>
        </row>
        <row r="76">
          <cell r="C76">
            <v>50.03</v>
          </cell>
          <cell r="E76">
            <v>1172.43</v>
          </cell>
        </row>
        <row r="77">
          <cell r="C77">
            <v>50.06</v>
          </cell>
          <cell r="E77">
            <v>1193.26</v>
          </cell>
        </row>
        <row r="78">
          <cell r="C78">
            <v>50.07</v>
          </cell>
          <cell r="E78">
            <v>1249.44</v>
          </cell>
        </row>
        <row r="79">
          <cell r="C79">
            <v>50.1</v>
          </cell>
          <cell r="E79">
            <v>1258.3</v>
          </cell>
        </row>
        <row r="80">
          <cell r="C80">
            <v>50.1</v>
          </cell>
          <cell r="E80">
            <v>1250.8900000000001</v>
          </cell>
        </row>
        <row r="81">
          <cell r="C81">
            <v>50.07</v>
          </cell>
          <cell r="E81">
            <v>1218.29</v>
          </cell>
        </row>
        <row r="82">
          <cell r="C82">
            <v>50.07</v>
          </cell>
          <cell r="E82">
            <v>1212.55</v>
          </cell>
        </row>
        <row r="83">
          <cell r="C83">
            <v>50.06</v>
          </cell>
          <cell r="E83">
            <v>1201.67</v>
          </cell>
        </row>
        <row r="84">
          <cell r="C84">
            <v>50.04</v>
          </cell>
          <cell r="E84">
            <v>1185.2</v>
          </cell>
        </row>
        <row r="85">
          <cell r="C85">
            <v>50.04</v>
          </cell>
          <cell r="E85">
            <v>1210.07</v>
          </cell>
        </row>
        <row r="86">
          <cell r="C86">
            <v>50.04</v>
          </cell>
          <cell r="E86">
            <v>1159.8599999999999</v>
          </cell>
        </row>
        <row r="87">
          <cell r="C87">
            <v>50.03</v>
          </cell>
          <cell r="E87">
            <v>1146.48</v>
          </cell>
        </row>
        <row r="88">
          <cell r="C88">
            <v>50.02</v>
          </cell>
          <cell r="E88">
            <v>1134.5899999999999</v>
          </cell>
        </row>
        <row r="89">
          <cell r="C89">
            <v>49.98</v>
          </cell>
          <cell r="E89">
            <v>1131.22</v>
          </cell>
        </row>
        <row r="90">
          <cell r="C90">
            <v>49.98</v>
          </cell>
          <cell r="E90">
            <v>1132.92</v>
          </cell>
        </row>
        <row r="91">
          <cell r="C91">
            <v>49.97</v>
          </cell>
          <cell r="E91">
            <v>1135.4100000000001</v>
          </cell>
        </row>
        <row r="92">
          <cell r="C92">
            <v>50.01</v>
          </cell>
          <cell r="E92">
            <v>1121.75</v>
          </cell>
        </row>
        <row r="93">
          <cell r="C93">
            <v>49.97</v>
          </cell>
          <cell r="E93">
            <v>1109.1400000000001</v>
          </cell>
        </row>
        <row r="94">
          <cell r="C94">
            <v>49.99</v>
          </cell>
          <cell r="E94">
            <v>1091.57</v>
          </cell>
        </row>
        <row r="95">
          <cell r="C95">
            <v>49.98</v>
          </cell>
          <cell r="E95">
            <v>1056.9100000000001</v>
          </cell>
        </row>
        <row r="96">
          <cell r="C96">
            <v>50</v>
          </cell>
          <cell r="E96">
            <v>1024.33</v>
          </cell>
        </row>
        <row r="97">
          <cell r="C97">
            <v>50.02</v>
          </cell>
          <cell r="E97">
            <v>990.68</v>
          </cell>
        </row>
        <row r="98">
          <cell r="C98">
            <v>50.01</v>
          </cell>
          <cell r="E98">
            <v>940.41</v>
          </cell>
        </row>
        <row r="99">
          <cell r="C99">
            <v>49.99</v>
          </cell>
          <cell r="E99">
            <v>928.62</v>
          </cell>
        </row>
        <row r="100">
          <cell r="C100">
            <v>49.96</v>
          </cell>
          <cell r="E100">
            <v>915.91</v>
          </cell>
        </row>
        <row r="101">
          <cell r="C101">
            <v>49.998541666666661</v>
          </cell>
        </row>
      </sheetData>
      <sheetData sheetId="9">
        <row r="34">
          <cell r="I34">
            <v>25.829000000000001</v>
          </cell>
        </row>
        <row r="36">
          <cell r="I36">
            <v>4.7615999999999996</v>
          </cell>
        </row>
        <row r="70">
          <cell r="I70">
            <v>271.78077500000006</v>
          </cell>
        </row>
      </sheetData>
      <sheetData sheetId="10"/>
      <sheetData sheetId="11"/>
      <sheetData sheetId="12"/>
      <sheetData sheetId="13">
        <row r="7">
          <cell r="D7">
            <v>120</v>
          </cell>
          <cell r="E7">
            <v>120</v>
          </cell>
          <cell r="F7">
            <v>60</v>
          </cell>
          <cell r="G7">
            <v>60</v>
          </cell>
          <cell r="H7">
            <v>110</v>
          </cell>
          <cell r="I7">
            <v>130</v>
          </cell>
          <cell r="J7">
            <v>60</v>
          </cell>
          <cell r="K7">
            <v>60</v>
          </cell>
          <cell r="L7">
            <v>60</v>
          </cell>
          <cell r="M7">
            <v>180</v>
          </cell>
          <cell r="N7">
            <v>200</v>
          </cell>
          <cell r="O7">
            <v>200</v>
          </cell>
          <cell r="P7">
            <v>110</v>
          </cell>
          <cell r="Q7">
            <v>90</v>
          </cell>
          <cell r="R7">
            <v>110</v>
          </cell>
          <cell r="S7">
            <v>130</v>
          </cell>
          <cell r="T7">
            <v>180</v>
          </cell>
          <cell r="U7">
            <v>200</v>
          </cell>
          <cell r="V7">
            <v>180</v>
          </cell>
          <cell r="W7">
            <v>170</v>
          </cell>
          <cell r="X7">
            <v>170</v>
          </cell>
          <cell r="Y7">
            <v>200</v>
          </cell>
          <cell r="Z7">
            <v>140</v>
          </cell>
          <cell r="AA7">
            <v>140</v>
          </cell>
        </row>
        <row r="13">
          <cell r="AJ13">
            <v>291.25873330969489</v>
          </cell>
          <cell r="BA13">
            <v>1067.8265872360153</v>
          </cell>
          <cell r="BF13">
            <v>12864.689000000002</v>
          </cell>
          <cell r="BH13">
            <v>12838.430000000002</v>
          </cell>
        </row>
        <row r="14">
          <cell r="AJ14">
            <v>142.70743243243243</v>
          </cell>
          <cell r="BA14">
            <v>300.17770270270273</v>
          </cell>
          <cell r="BF14">
            <v>4551.875</v>
          </cell>
          <cell r="BH14">
            <v>4530.3249999999998</v>
          </cell>
        </row>
        <row r="16">
          <cell r="AJ16">
            <v>148.55130087726246</v>
          </cell>
          <cell r="BA16">
            <v>767.64888453331253</v>
          </cell>
          <cell r="BF16">
            <v>8312.8140000000021</v>
          </cell>
          <cell r="BH16">
            <v>8308.1050000000014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40</v>
          </cell>
          <cell r="R20">
            <v>40</v>
          </cell>
          <cell r="S20">
            <v>40</v>
          </cell>
          <cell r="T20">
            <v>14</v>
          </cell>
          <cell r="U20">
            <v>14</v>
          </cell>
          <cell r="V20">
            <v>14</v>
          </cell>
          <cell r="W20">
            <v>90.9</v>
          </cell>
          <cell r="X20">
            <v>91</v>
          </cell>
          <cell r="Y20">
            <v>91</v>
          </cell>
          <cell r="Z20">
            <v>35</v>
          </cell>
          <cell r="AA20">
            <v>35</v>
          </cell>
          <cell r="AC20">
            <v>91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30.01</v>
          </cell>
          <cell r="Q21">
            <v>30.02</v>
          </cell>
          <cell r="R21">
            <v>30.04</v>
          </cell>
          <cell r="S21">
            <v>25.03</v>
          </cell>
          <cell r="T21">
            <v>25.01</v>
          </cell>
          <cell r="U21">
            <v>25.02</v>
          </cell>
          <cell r="V21">
            <v>25.07</v>
          </cell>
          <cell r="W21">
            <v>101.05</v>
          </cell>
          <cell r="X21">
            <v>101.04</v>
          </cell>
          <cell r="Y21">
            <v>101.04</v>
          </cell>
          <cell r="Z21">
            <v>25.04</v>
          </cell>
          <cell r="AA21">
            <v>25.02</v>
          </cell>
          <cell r="AB21">
            <v>543.39</v>
          </cell>
        </row>
        <row r="27">
          <cell r="D27">
            <v>46.25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20.350000000000001</v>
          </cell>
          <cell r="J27">
            <v>40.700000000000003</v>
          </cell>
          <cell r="K27">
            <v>40.700000000000003</v>
          </cell>
          <cell r="L27">
            <v>20.350000000000001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18.5</v>
          </cell>
          <cell r="U27">
            <v>81.400000000000006</v>
          </cell>
          <cell r="V27">
            <v>88.8</v>
          </cell>
          <cell r="W27">
            <v>88.8</v>
          </cell>
          <cell r="X27">
            <v>88.8</v>
          </cell>
          <cell r="Y27">
            <v>74</v>
          </cell>
          <cell r="Z27">
            <v>74</v>
          </cell>
          <cell r="AA27">
            <v>74</v>
          </cell>
          <cell r="AB27">
            <v>756.65</v>
          </cell>
        </row>
        <row r="29">
          <cell r="D29">
            <v>473.8</v>
          </cell>
          <cell r="E29">
            <v>523.79999999999995</v>
          </cell>
          <cell r="F29">
            <v>444.70000000000005</v>
          </cell>
          <cell r="G29">
            <v>424</v>
          </cell>
          <cell r="H29">
            <v>455.70000000000005</v>
          </cell>
          <cell r="I29">
            <v>453.4</v>
          </cell>
          <cell r="J29">
            <v>441.09999999999997</v>
          </cell>
          <cell r="K29">
            <v>461.4</v>
          </cell>
          <cell r="L29">
            <v>513.29999999999995</v>
          </cell>
          <cell r="M29">
            <v>523.79999999999995</v>
          </cell>
          <cell r="N29">
            <v>460.16999999999996</v>
          </cell>
          <cell r="O29">
            <v>481.12</v>
          </cell>
          <cell r="P29">
            <v>533.91999999999996</v>
          </cell>
          <cell r="Q29">
            <v>530.28</v>
          </cell>
          <cell r="R29">
            <v>617.77</v>
          </cell>
          <cell r="S29">
            <v>648.43000000000006</v>
          </cell>
          <cell r="T29">
            <v>634.16000000000008</v>
          </cell>
          <cell r="U29">
            <v>553.54</v>
          </cell>
          <cell r="V29">
            <v>533.02</v>
          </cell>
          <cell r="W29">
            <v>705.27</v>
          </cell>
          <cell r="X29">
            <v>693.37</v>
          </cell>
          <cell r="Y29">
            <v>671.95</v>
          </cell>
          <cell r="Z29">
            <v>517.08000000000004</v>
          </cell>
          <cell r="AA29">
            <v>509.07000000000005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44493</v>
          </cell>
        </row>
        <row r="26">
          <cell r="I26">
            <v>21859</v>
          </cell>
        </row>
        <row r="28">
          <cell r="I28">
            <v>6240</v>
          </cell>
        </row>
        <row r="30">
          <cell r="I30">
            <v>4400</v>
          </cell>
        </row>
        <row r="31">
          <cell r="I31">
            <v>8379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16</v>
          </cell>
          <cell r="X11">
            <v>169.28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80"/>
      <sheetData sheetId="81"/>
      <sheetData sheetId="82"/>
      <sheetData sheetId="83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X380"/>
  <sheetViews>
    <sheetView tabSelected="1" view="pageBreakPreview" topLeftCell="A41" zoomScale="70" zoomScaleNormal="85" zoomScaleSheetLayoutView="70" zoomScalePageLayoutView="90" workbookViewId="0">
      <selection activeCell="L59" sqref="L59"/>
    </sheetView>
  </sheetViews>
  <sheetFormatPr defaultColWidth="4.8984375" defaultRowHeight="15"/>
  <cols>
    <col min="1" max="1" width="7.796875" style="8" customWidth="1"/>
    <col min="2" max="2" width="7.5" style="8" customWidth="1"/>
    <col min="3" max="3" width="8.3984375" style="8" customWidth="1"/>
    <col min="4" max="6" width="10.19921875" style="8" customWidth="1"/>
    <col min="7" max="7" width="9" style="8" customWidth="1"/>
    <col min="8" max="8" width="8.8984375" style="8" customWidth="1"/>
    <col min="9" max="9" width="9.8984375" style="8" customWidth="1"/>
    <col min="10" max="10" width="9.796875" style="8" customWidth="1"/>
    <col min="11" max="11" width="8.59765625" style="8" customWidth="1"/>
    <col min="12" max="12" width="12" style="8" customWidth="1"/>
    <col min="13" max="13" width="10.796875" style="8" customWidth="1"/>
    <col min="14" max="14" width="10.69921875" style="8" customWidth="1"/>
    <col min="15" max="15" width="11.09765625" style="8" customWidth="1"/>
    <col min="16" max="16" width="11.796875" style="8" customWidth="1"/>
    <col min="17" max="17" width="6.3984375" style="8" customWidth="1"/>
    <col min="18" max="18" width="15" style="8" customWidth="1"/>
    <col min="19" max="19" width="19.3984375" style="21" customWidth="1"/>
    <col min="20" max="21" width="26.8984375" style="8" customWidth="1"/>
    <col min="22" max="22" width="22.09765625" style="8" customWidth="1"/>
    <col min="23" max="23" width="21.09765625" style="8" customWidth="1"/>
    <col min="24" max="24" width="22.796875" style="8" customWidth="1"/>
    <col min="25" max="25" width="23.796875" style="8" customWidth="1"/>
    <col min="26" max="26" width="22.8984375" style="8" customWidth="1"/>
    <col min="27" max="27" width="30.5" style="287" customWidth="1"/>
    <col min="28" max="28" width="30.19921875" style="287" customWidth="1"/>
    <col min="29" max="29" width="37.796875" style="287" customWidth="1"/>
    <col min="30" max="30" width="17.5" style="8" customWidth="1"/>
    <col min="31" max="31" width="23.5" style="8" customWidth="1"/>
    <col min="32" max="32" width="23.8984375" style="8" customWidth="1"/>
    <col min="33" max="33" width="12.09765625" style="8" customWidth="1"/>
    <col min="34" max="34" width="18.796875" style="8" customWidth="1"/>
    <col min="35" max="35" width="18.296875" style="8" customWidth="1"/>
    <col min="36" max="36" width="28.296875" style="8" customWidth="1"/>
    <col min="37" max="40" width="4.8984375" style="8" customWidth="1"/>
    <col min="41" max="41" width="4.8984375" style="8"/>
    <col min="42" max="43" width="13.3984375" style="8" customWidth="1"/>
    <col min="44" max="44" width="4.8984375" style="8"/>
    <col min="45" max="45" width="15.796875" style="8" bestFit="1" customWidth="1"/>
    <col min="46" max="70" width="8.69921875" style="8" customWidth="1"/>
    <col min="71" max="76" width="4.8984375" style="8"/>
    <col min="77" max="77" width="5" style="8" customWidth="1"/>
    <col min="78" max="16384" width="4.8984375" style="8"/>
  </cols>
  <sheetData>
    <row r="1" spans="1:70" ht="13.5" customHeight="1">
      <c r="A1" s="1" t="s">
        <v>0</v>
      </c>
      <c r="B1" s="2"/>
      <c r="C1" s="2"/>
      <c r="D1" s="3">
        <f>G14</f>
        <v>44493</v>
      </c>
      <c r="E1" s="3"/>
      <c r="F1" s="3"/>
      <c r="G1" s="4"/>
      <c r="H1" s="4"/>
      <c r="I1" s="5"/>
      <c r="J1" s="5"/>
      <c r="K1" s="5"/>
      <c r="L1" s="5"/>
      <c r="M1" s="5"/>
      <c r="N1" s="6"/>
      <c r="O1" s="5"/>
      <c r="P1" s="7"/>
      <c r="R1" s="9"/>
      <c r="S1" s="10"/>
      <c r="T1" s="9"/>
      <c r="U1" s="9"/>
      <c r="V1" s="11"/>
      <c r="W1" s="11"/>
      <c r="X1" s="12"/>
      <c r="Y1" s="12"/>
      <c r="Z1" s="12"/>
      <c r="AA1" s="13"/>
      <c r="AB1" s="13"/>
      <c r="AC1" s="13"/>
      <c r="AD1" s="14"/>
      <c r="AG1" s="15"/>
      <c r="AH1" s="9"/>
    </row>
    <row r="2" spans="1:70" ht="18.75" customHeight="1" thickBot="1">
      <c r="A2" s="16"/>
      <c r="B2" s="17"/>
      <c r="C2" s="9"/>
      <c r="D2" s="15"/>
      <c r="E2" s="15"/>
      <c r="F2" s="15"/>
      <c r="G2" s="18" t="s">
        <v>1</v>
      </c>
      <c r="H2" s="15"/>
      <c r="I2" s="15"/>
      <c r="J2" s="15"/>
      <c r="K2" s="15"/>
      <c r="L2" s="15"/>
      <c r="M2" s="15"/>
      <c r="N2" s="15"/>
      <c r="O2" s="15"/>
      <c r="P2" s="19"/>
      <c r="R2" s="15"/>
      <c r="S2" s="20"/>
      <c r="T2" s="21"/>
      <c r="U2" s="21"/>
      <c r="V2" s="22"/>
      <c r="W2" s="15"/>
      <c r="X2" s="23"/>
      <c r="Y2" s="23"/>
      <c r="Z2" s="23"/>
      <c r="AA2" s="24"/>
      <c r="AB2" s="24"/>
      <c r="AC2" s="24"/>
      <c r="AD2" s="14"/>
      <c r="AE2" s="23"/>
      <c r="AG2" s="15"/>
      <c r="AH2" s="15"/>
    </row>
    <row r="3" spans="1:70" ht="16.5" customHeight="1" thickBot="1">
      <c r="A3" s="25"/>
      <c r="B3" s="15"/>
      <c r="C3" s="15"/>
      <c r="D3" s="15"/>
      <c r="E3" s="15"/>
      <c r="F3" s="15"/>
      <c r="G3" s="15"/>
      <c r="H3" s="15"/>
      <c r="I3" s="11" t="s">
        <v>2</v>
      </c>
      <c r="J3" s="11"/>
      <c r="K3" s="11"/>
      <c r="L3" s="26"/>
      <c r="M3" s="27" t="s">
        <v>3</v>
      </c>
      <c r="N3" s="28">
        <f>G14+1</f>
        <v>44494</v>
      </c>
      <c r="O3" s="29"/>
      <c r="P3" s="30"/>
      <c r="R3" s="15"/>
      <c r="S3" s="15"/>
      <c r="T3" s="21"/>
      <c r="U3" s="21"/>
      <c r="V3" s="15"/>
      <c r="W3" s="15"/>
      <c r="X3" s="23"/>
      <c r="Y3" s="23"/>
      <c r="Z3" s="23"/>
      <c r="AA3" s="24"/>
      <c r="AB3" s="24"/>
      <c r="AC3" s="24"/>
      <c r="AD3" s="14"/>
      <c r="AE3" s="23"/>
      <c r="AG3" s="15"/>
      <c r="AH3" s="15"/>
    </row>
    <row r="4" spans="1:70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9"/>
      <c r="R4" s="15"/>
      <c r="S4" s="15"/>
      <c r="T4" s="21"/>
      <c r="U4" s="21"/>
      <c r="V4" s="15"/>
      <c r="W4" s="15"/>
      <c r="X4" s="23"/>
      <c r="Y4" s="23"/>
      <c r="Z4" s="23"/>
      <c r="AA4" s="24"/>
      <c r="AB4" s="24"/>
      <c r="AC4" s="24"/>
      <c r="AD4" s="14"/>
      <c r="AE4" s="23"/>
      <c r="AG4" s="15"/>
      <c r="AH4" s="15"/>
    </row>
    <row r="5" spans="1:70" ht="16.5" customHeight="1">
      <c r="A5" s="31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32" t="s">
        <v>5</v>
      </c>
      <c r="M5" s="33"/>
      <c r="N5" s="15"/>
      <c r="O5" s="15"/>
      <c r="P5" s="19"/>
      <c r="R5" s="15"/>
      <c r="S5" s="20"/>
      <c r="T5" s="20"/>
      <c r="U5" s="20"/>
      <c r="V5" s="34"/>
      <c r="W5" s="34"/>
      <c r="X5" s="23"/>
      <c r="Y5" s="23"/>
      <c r="Z5" s="23"/>
      <c r="AA5" s="24"/>
      <c r="AB5" s="24"/>
      <c r="AC5" s="24"/>
      <c r="AD5" s="14"/>
      <c r="AE5" s="23"/>
      <c r="AG5" s="15"/>
      <c r="AH5" s="15"/>
    </row>
    <row r="6" spans="1:70" ht="16.5" customHeight="1">
      <c r="A6" s="25"/>
      <c r="B6" s="35" t="s">
        <v>6</v>
      </c>
      <c r="C6" s="35"/>
      <c r="D6" s="36"/>
      <c r="E6" s="36"/>
      <c r="F6" s="36"/>
      <c r="G6" s="15"/>
      <c r="H6" s="15"/>
      <c r="I6" s="15"/>
      <c r="J6" s="15"/>
      <c r="K6" s="15"/>
      <c r="L6" s="15"/>
      <c r="M6" s="33" t="s">
        <v>7</v>
      </c>
      <c r="N6" s="15"/>
      <c r="O6" s="15"/>
      <c r="P6" s="19"/>
      <c r="R6" s="15"/>
      <c r="S6" s="15"/>
      <c r="T6" s="21"/>
      <c r="U6" s="21"/>
      <c r="V6" s="15"/>
      <c r="W6" s="15"/>
      <c r="X6" s="23"/>
      <c r="Y6" s="23"/>
      <c r="Z6" s="23"/>
      <c r="AA6" s="24"/>
      <c r="AB6" s="24"/>
      <c r="AC6" s="24"/>
      <c r="AD6" s="14"/>
      <c r="AE6" s="23"/>
      <c r="AG6" s="15"/>
      <c r="AH6" s="15"/>
    </row>
    <row r="7" spans="1:70" ht="16.5" customHeight="1">
      <c r="A7" s="25"/>
      <c r="B7" s="35" t="s">
        <v>8</v>
      </c>
      <c r="C7" s="35"/>
      <c r="D7" s="36"/>
      <c r="E7" s="36"/>
      <c r="F7" s="36"/>
      <c r="G7" s="15"/>
      <c r="H7" s="15"/>
      <c r="I7" s="15"/>
      <c r="J7" s="15"/>
      <c r="K7" s="15"/>
      <c r="L7" s="15"/>
      <c r="M7" s="37" t="s">
        <v>9</v>
      </c>
      <c r="O7" s="15"/>
      <c r="P7" s="19"/>
      <c r="R7" s="15"/>
      <c r="S7" s="15"/>
      <c r="T7" s="21"/>
      <c r="U7" s="21"/>
      <c r="V7" s="15"/>
      <c r="W7" s="15"/>
      <c r="X7" s="23"/>
      <c r="Y7" s="23"/>
      <c r="Z7" s="23"/>
      <c r="AA7" s="24"/>
      <c r="AB7" s="24"/>
      <c r="AC7" s="24"/>
      <c r="AD7" s="14"/>
      <c r="AE7" s="23"/>
      <c r="AG7" s="15"/>
      <c r="AH7" s="15"/>
    </row>
    <row r="8" spans="1:70" ht="16.5" customHeight="1">
      <c r="A8" s="25"/>
      <c r="B8" s="38" t="s">
        <v>10</v>
      </c>
      <c r="C8" s="38"/>
      <c r="D8" s="38"/>
      <c r="E8" s="39"/>
      <c r="F8" s="39"/>
      <c r="G8" s="15"/>
      <c r="H8" s="15"/>
      <c r="I8" s="15"/>
      <c r="J8" s="15"/>
      <c r="K8" s="15"/>
      <c r="L8" s="15"/>
      <c r="M8" s="33"/>
      <c r="N8" s="15"/>
      <c r="O8" s="15"/>
      <c r="P8" s="19"/>
      <c r="R8" s="15"/>
      <c r="S8" s="20"/>
      <c r="T8" s="21"/>
      <c r="U8" s="21"/>
      <c r="V8" s="15"/>
      <c r="W8" s="40"/>
      <c r="X8" s="23"/>
      <c r="Y8" s="23"/>
      <c r="Z8" s="23"/>
      <c r="AA8" s="24"/>
      <c r="AB8" s="24"/>
      <c r="AC8" s="24"/>
      <c r="AD8" s="14"/>
      <c r="AE8" s="23"/>
      <c r="AG8" s="15"/>
      <c r="AH8" s="15"/>
    </row>
    <row r="9" spans="1:70" ht="16.5" customHeight="1">
      <c r="A9" s="25"/>
      <c r="B9" s="33"/>
      <c r="C9" s="33"/>
      <c r="D9" s="15"/>
      <c r="E9" s="15"/>
      <c r="F9" s="15"/>
      <c r="G9" s="15"/>
      <c r="H9" s="15"/>
      <c r="I9" s="15"/>
      <c r="J9" s="15"/>
      <c r="K9" s="15"/>
      <c r="L9" s="15"/>
      <c r="M9" s="33"/>
      <c r="N9" s="15"/>
      <c r="O9" s="15"/>
      <c r="P9" s="19"/>
      <c r="R9" s="15"/>
      <c r="S9" s="20"/>
      <c r="T9" s="21"/>
      <c r="U9" s="21"/>
      <c r="V9" s="15"/>
      <c r="W9" s="40"/>
      <c r="X9" s="23"/>
      <c r="Y9" s="23"/>
      <c r="Z9" s="23"/>
      <c r="AA9" s="24"/>
      <c r="AB9" s="24"/>
      <c r="AC9" s="24"/>
      <c r="AD9" s="14"/>
      <c r="AE9" s="23"/>
      <c r="AG9" s="15"/>
      <c r="AH9" s="15"/>
    </row>
    <row r="10" spans="1:70" ht="24" customHeight="1">
      <c r="A10" s="25"/>
      <c r="B10" s="15"/>
      <c r="C10" s="15"/>
      <c r="D10" s="41" t="s">
        <v>11</v>
      </c>
      <c r="E10" s="41"/>
      <c r="F10" s="41"/>
      <c r="G10" s="41"/>
      <c r="H10" s="41"/>
      <c r="I10" s="41"/>
      <c r="J10" s="41"/>
      <c r="K10" s="41"/>
      <c r="L10" s="41"/>
      <c r="M10" s="41"/>
      <c r="N10" s="15"/>
      <c r="O10" s="15"/>
      <c r="P10" s="19"/>
      <c r="Q10" s="15"/>
      <c r="R10" s="15"/>
      <c r="S10" s="42" t="s">
        <v>12</v>
      </c>
      <c r="T10" s="43"/>
      <c r="U10" s="44"/>
      <c r="V10" s="45">
        <f>[1]Report_DPS!$I$70*100</f>
        <v>27178.077500000007</v>
      </c>
      <c r="W10" s="46" t="s">
        <v>13</v>
      </c>
      <c r="X10" s="23"/>
      <c r="Y10" s="23"/>
      <c r="Z10" s="23"/>
      <c r="AA10" s="24"/>
      <c r="AB10" s="24"/>
      <c r="AC10" s="24"/>
      <c r="AD10" s="14"/>
      <c r="AE10" s="23"/>
      <c r="AG10" s="15"/>
      <c r="AH10" s="15"/>
    </row>
    <row r="11" spans="1:70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9"/>
      <c r="Q11" s="15"/>
      <c r="R11" s="15"/>
      <c r="S11" s="47" t="s">
        <v>14</v>
      </c>
      <c r="T11" s="48"/>
      <c r="U11" s="49"/>
      <c r="V11" s="50">
        <f>[1]Report_DPS!$I$36*100</f>
        <v>476.15999999999997</v>
      </c>
      <c r="W11" s="51" t="s">
        <v>13</v>
      </c>
      <c r="X11" s="23"/>
      <c r="Y11" s="23"/>
      <c r="Z11" s="23"/>
      <c r="AA11" s="24"/>
      <c r="AB11" s="24"/>
      <c r="AC11" s="24"/>
      <c r="AD11" s="14"/>
      <c r="AE11" s="23"/>
      <c r="AG11" s="15"/>
      <c r="AH11" s="15"/>
    </row>
    <row r="12" spans="1:70" ht="16.5" customHeight="1" thickBot="1">
      <c r="A12" s="25"/>
      <c r="B12" s="15"/>
      <c r="C12" s="52" t="s">
        <v>15</v>
      </c>
      <c r="G12" s="53"/>
      <c r="H12" s="15"/>
      <c r="I12" s="15"/>
      <c r="J12" s="15"/>
      <c r="K12" s="15"/>
      <c r="L12" s="15"/>
      <c r="M12" s="15"/>
      <c r="N12" s="15"/>
      <c r="O12" s="15"/>
      <c r="P12" s="19"/>
      <c r="Q12" s="15"/>
      <c r="R12" s="15"/>
      <c r="S12" s="47" t="s">
        <v>16</v>
      </c>
      <c r="T12" s="48"/>
      <c r="U12" s="48"/>
      <c r="V12" s="54">
        <f>[1]Report_DPS!$I$34*100</f>
        <v>2582.9</v>
      </c>
      <c r="W12" s="55" t="s">
        <v>13</v>
      </c>
      <c r="X12" s="23"/>
      <c r="Y12" s="23"/>
      <c r="Z12" s="23"/>
      <c r="AA12" s="24"/>
      <c r="AB12" s="24"/>
      <c r="AC12" s="24"/>
      <c r="AD12" s="14"/>
      <c r="AE12" s="56" t="s">
        <v>17</v>
      </c>
      <c r="AF12" s="56" t="s">
        <v>18</v>
      </c>
      <c r="AG12" s="57" t="s">
        <v>19</v>
      </c>
      <c r="AH12" s="57" t="s">
        <v>20</v>
      </c>
      <c r="AI12" s="57" t="s">
        <v>21</v>
      </c>
      <c r="AJ12" s="58" t="s">
        <v>22</v>
      </c>
    </row>
    <row r="13" spans="1:70" ht="16.5" customHeight="1" thickBot="1">
      <c r="A13" s="25"/>
      <c r="B13" s="15"/>
      <c r="C13" s="52"/>
      <c r="D13" s="53"/>
      <c r="E13" s="53"/>
      <c r="F13" s="53"/>
      <c r="H13" s="59"/>
      <c r="I13" s="59"/>
      <c r="J13" s="59"/>
      <c r="K13" s="59"/>
      <c r="L13" s="60" t="s">
        <v>23</v>
      </c>
      <c r="M13" s="61"/>
      <c r="N13" s="62"/>
      <c r="O13" s="63">
        <f>L55</f>
        <v>1417.18</v>
      </c>
      <c r="P13" s="19"/>
      <c r="Q13" s="15"/>
      <c r="R13" s="15"/>
      <c r="S13" s="64"/>
      <c r="T13" s="65"/>
      <c r="U13" s="65"/>
      <c r="V13" s="66"/>
      <c r="W13" s="67"/>
      <c r="X13" s="23"/>
      <c r="Y13" s="23"/>
      <c r="Z13" s="23"/>
      <c r="AA13" s="24"/>
      <c r="AB13" s="24"/>
      <c r="AC13" s="24"/>
      <c r="AD13" s="14"/>
      <c r="AE13" s="68">
        <v>1</v>
      </c>
      <c r="AF13" s="69" t="s">
        <v>24</v>
      </c>
      <c r="AG13" s="70">
        <f>IF([1]Report_Actual_RTD!C5="","",[1]Report_Actual_RTD!C5)</f>
        <v>49.93</v>
      </c>
      <c r="AH13" s="71"/>
      <c r="AI13" s="69">
        <f>[1]Report_Actual_RTD!E5</f>
        <v>1032.03</v>
      </c>
      <c r="AJ13" s="72"/>
    </row>
    <row r="14" spans="1:70" ht="16.5" customHeight="1" thickBot="1">
      <c r="A14" s="25"/>
      <c r="B14" s="15"/>
      <c r="C14" s="52" t="s">
        <v>25</v>
      </c>
      <c r="G14" s="28">
        <f>'[1]Form-1_AnticipatedVsActual_BI'!$C$2</f>
        <v>44493</v>
      </c>
      <c r="H14" s="29"/>
      <c r="I14" s="59"/>
      <c r="J14" s="59"/>
      <c r="K14" s="59"/>
      <c r="L14" s="73" t="s">
        <v>26</v>
      </c>
      <c r="M14" s="74"/>
      <c r="N14" s="75"/>
      <c r="O14" s="76">
        <f>L56</f>
        <v>858.87</v>
      </c>
      <c r="P14" s="19"/>
      <c r="Q14" s="15"/>
      <c r="R14" s="15"/>
      <c r="S14" s="47" t="s">
        <v>27</v>
      </c>
      <c r="T14" s="48"/>
      <c r="U14" s="48"/>
      <c r="V14" s="54">
        <f>'[1]Report_DPS (HPSLDC)'!N33*100</f>
        <v>12864.689000000002</v>
      </c>
      <c r="W14" s="55" t="s">
        <v>13</v>
      </c>
      <c r="X14" s="23"/>
      <c r="Y14" s="23"/>
      <c r="Z14" s="23"/>
      <c r="AA14" s="24"/>
      <c r="AB14" s="24"/>
      <c r="AC14" s="24"/>
      <c r="AD14" s="14"/>
      <c r="AE14" s="77">
        <v>2</v>
      </c>
      <c r="AF14" s="78" t="s">
        <v>28</v>
      </c>
      <c r="AG14" s="79">
        <f>IF([1]Report_Actual_RTD!C6="","",[1]Report_Actual_RTD!C6)</f>
        <v>49.97</v>
      </c>
      <c r="AH14" s="80"/>
      <c r="AI14" s="81">
        <f>[1]Report_Actual_RTD!E6</f>
        <v>1021.4</v>
      </c>
      <c r="AJ14" s="82"/>
    </row>
    <row r="15" spans="1:70" ht="16.5" customHeight="1" thickBot="1">
      <c r="A15" s="8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84"/>
      <c r="Q15" s="15"/>
      <c r="R15" s="15"/>
      <c r="S15" s="85"/>
      <c r="T15" s="86"/>
      <c r="U15" s="86"/>
      <c r="V15" s="87"/>
      <c r="W15" s="88"/>
      <c r="X15" s="23"/>
      <c r="Y15" s="23"/>
      <c r="Z15" s="23"/>
      <c r="AA15" s="24"/>
      <c r="AB15" s="24"/>
      <c r="AC15" s="24"/>
      <c r="AD15" s="14"/>
      <c r="AE15" s="89">
        <v>3</v>
      </c>
      <c r="AF15" s="81" t="s">
        <v>29</v>
      </c>
      <c r="AG15" s="79">
        <f>IF([1]Report_Actual_RTD!C7="","",[1]Report_Actual_RTD!C7)</f>
        <v>49.94</v>
      </c>
      <c r="AH15" s="90"/>
      <c r="AI15" s="81">
        <f>[1]Report_Actual_RTD!E7</f>
        <v>996.08</v>
      </c>
      <c r="AJ15" s="82"/>
      <c r="AP15" s="91" t="s">
        <v>30</v>
      </c>
    </row>
    <row r="16" spans="1:70" ht="18.75" customHeight="1">
      <c r="A16" s="92" t="s">
        <v>31</v>
      </c>
      <c r="B16" s="93" t="s">
        <v>32</v>
      </c>
      <c r="C16" s="93"/>
      <c r="D16" s="93"/>
      <c r="E16" s="93"/>
      <c r="F16" s="93"/>
      <c r="G16" s="93"/>
      <c r="H16" s="93" t="s">
        <v>33</v>
      </c>
      <c r="I16" s="93" t="s">
        <v>34</v>
      </c>
      <c r="J16" s="93" t="s">
        <v>35</v>
      </c>
      <c r="K16" s="94" t="s">
        <v>36</v>
      </c>
      <c r="L16" s="95"/>
      <c r="M16" s="96"/>
      <c r="N16" s="93" t="s">
        <v>37</v>
      </c>
      <c r="O16" s="93" t="s">
        <v>38</v>
      </c>
      <c r="P16" s="97" t="s">
        <v>39</v>
      </c>
      <c r="Q16" s="15"/>
      <c r="R16" s="15"/>
      <c r="S16" s="98" t="s">
        <v>31</v>
      </c>
      <c r="T16" s="99" t="s">
        <v>32</v>
      </c>
      <c r="U16" s="99"/>
      <c r="V16" s="99"/>
      <c r="W16" s="100"/>
      <c r="X16" s="101" t="s">
        <v>40</v>
      </c>
      <c r="Y16" s="102" t="s">
        <v>41</v>
      </c>
      <c r="Z16" s="102" t="s">
        <v>42</v>
      </c>
      <c r="AA16" s="103" t="s">
        <v>43</v>
      </c>
      <c r="AB16" s="103" t="s">
        <v>44</v>
      </c>
      <c r="AC16" s="103" t="s">
        <v>45</v>
      </c>
      <c r="AD16" s="104" t="s">
        <v>46</v>
      </c>
      <c r="AE16" s="105">
        <v>4</v>
      </c>
      <c r="AF16" s="78" t="s">
        <v>47</v>
      </c>
      <c r="AG16" s="79">
        <f>IF([1]Report_Actual_RTD!C8="","",[1]Report_Actual_RTD!C8)</f>
        <v>49.92</v>
      </c>
      <c r="AH16" s="106">
        <f>IF(SUM(AG13:AG16)&gt;0,AVERAGE(AG13:AG16),"")</f>
        <v>49.94</v>
      </c>
      <c r="AI16" s="81">
        <f>[1]Report_Actual_RTD!E8</f>
        <v>989.65</v>
      </c>
      <c r="AJ16" s="82">
        <f>IF(SUM(AI13:AI16)&gt;0,AVERAGE(AI13:AI16),0)</f>
        <v>1009.79</v>
      </c>
      <c r="AP16" s="107" t="s">
        <v>48</v>
      </c>
      <c r="AQ16" s="107" t="s">
        <v>31</v>
      </c>
      <c r="AS16" s="108" t="s">
        <v>49</v>
      </c>
      <c r="AT16" s="108">
        <v>1</v>
      </c>
      <c r="AU16" s="108">
        <v>2</v>
      </c>
      <c r="AV16" s="108">
        <v>3</v>
      </c>
      <c r="AW16" s="108">
        <v>4</v>
      </c>
      <c r="AX16" s="108">
        <v>5</v>
      </c>
      <c r="AY16" s="108">
        <v>6</v>
      </c>
      <c r="AZ16" s="108">
        <v>7</v>
      </c>
      <c r="BA16" s="108">
        <v>8</v>
      </c>
      <c r="BB16" s="108">
        <v>9</v>
      </c>
      <c r="BC16" s="108">
        <v>10</v>
      </c>
      <c r="BD16" s="108">
        <v>11</v>
      </c>
      <c r="BE16" s="108">
        <v>12</v>
      </c>
      <c r="BF16" s="108">
        <v>13</v>
      </c>
      <c r="BG16" s="108">
        <v>14</v>
      </c>
      <c r="BH16" s="108">
        <v>15</v>
      </c>
      <c r="BI16" s="108">
        <v>16</v>
      </c>
      <c r="BJ16" s="108">
        <v>17</v>
      </c>
      <c r="BK16" s="108">
        <v>18</v>
      </c>
      <c r="BL16" s="108">
        <v>19</v>
      </c>
      <c r="BM16" s="108">
        <v>20</v>
      </c>
      <c r="BN16" s="108">
        <v>21</v>
      </c>
      <c r="BO16" s="108">
        <v>22</v>
      </c>
      <c r="BP16" s="108">
        <v>23</v>
      </c>
      <c r="BQ16" s="108">
        <v>24</v>
      </c>
      <c r="BR16" s="108" t="s">
        <v>50</v>
      </c>
    </row>
    <row r="17" spans="1:70" ht="18.75" customHeight="1">
      <c r="A17" s="109"/>
      <c r="B17" s="93"/>
      <c r="C17" s="93"/>
      <c r="D17" s="93"/>
      <c r="E17" s="93"/>
      <c r="F17" s="93"/>
      <c r="G17" s="93"/>
      <c r="H17" s="93"/>
      <c r="I17" s="93"/>
      <c r="J17" s="93"/>
      <c r="K17" s="110" t="s">
        <v>46</v>
      </c>
      <c r="L17" s="110" t="s">
        <v>51</v>
      </c>
      <c r="M17" s="110" t="s">
        <v>52</v>
      </c>
      <c r="N17" s="93"/>
      <c r="O17" s="93"/>
      <c r="P17" s="97"/>
      <c r="Q17" s="15"/>
      <c r="R17" s="15"/>
      <c r="S17" s="111"/>
      <c r="T17" s="107"/>
      <c r="U17" s="107"/>
      <c r="V17" s="107"/>
      <c r="W17" s="112"/>
      <c r="X17" s="113"/>
      <c r="Y17" s="114"/>
      <c r="Z17" s="114"/>
      <c r="AA17" s="115"/>
      <c r="AB17" s="115"/>
      <c r="AC17" s="115"/>
      <c r="AD17" s="116"/>
      <c r="AE17" s="105">
        <v>5</v>
      </c>
      <c r="AF17" s="78" t="s">
        <v>53</v>
      </c>
      <c r="AG17" s="79">
        <f>IF([1]Report_Actual_RTD!C9="","",[1]Report_Actual_RTD!C9)</f>
        <v>49.9</v>
      </c>
      <c r="AH17" s="106"/>
      <c r="AI17" s="81">
        <f>[1]Report_Actual_RTD!E9</f>
        <v>978.47</v>
      </c>
      <c r="AJ17" s="82"/>
      <c r="AP17" s="107"/>
      <c r="AQ17" s="107"/>
      <c r="AS17" s="108" t="s">
        <v>54</v>
      </c>
      <c r="AT17" s="117">
        <f>'[1]Report_Daily Hrly Load Sheet '!D21</f>
        <v>0</v>
      </c>
      <c r="AU17" s="117">
        <f>'[1]Report_Daily Hrly Load Sheet '!E21</f>
        <v>0</v>
      </c>
      <c r="AV17" s="117">
        <f>'[1]Report_Daily Hrly Load Sheet '!F21</f>
        <v>0</v>
      </c>
      <c r="AW17" s="117">
        <f>'[1]Report_Daily Hrly Load Sheet '!G21</f>
        <v>0</v>
      </c>
      <c r="AX17" s="117">
        <f>'[1]Report_Daily Hrly Load Sheet '!H21</f>
        <v>0</v>
      </c>
      <c r="AY17" s="117">
        <f>'[1]Report_Daily Hrly Load Sheet '!I21</f>
        <v>0</v>
      </c>
      <c r="AZ17" s="117">
        <f>'[1]Report_Daily Hrly Load Sheet '!J21</f>
        <v>0</v>
      </c>
      <c r="BA17" s="117">
        <f>'[1]Report_Daily Hrly Load Sheet '!K21</f>
        <v>0</v>
      </c>
      <c r="BB17" s="117">
        <f>'[1]Report_Daily Hrly Load Sheet '!L21</f>
        <v>0</v>
      </c>
      <c r="BC17" s="117">
        <f>'[1]Report_Daily Hrly Load Sheet '!M21</f>
        <v>0</v>
      </c>
      <c r="BD17" s="117">
        <f>'[1]Report_Daily Hrly Load Sheet '!N21</f>
        <v>0</v>
      </c>
      <c r="BE17" s="117">
        <f>'[1]Report_Daily Hrly Load Sheet '!O21</f>
        <v>0</v>
      </c>
      <c r="BF17" s="117">
        <f>'[1]Report_Daily Hrly Load Sheet '!P21</f>
        <v>30.01</v>
      </c>
      <c r="BG17" s="117">
        <f>'[1]Report_Daily Hrly Load Sheet '!Q21</f>
        <v>30.02</v>
      </c>
      <c r="BH17" s="117">
        <f>'[1]Report_Daily Hrly Load Sheet '!R21</f>
        <v>30.04</v>
      </c>
      <c r="BI17" s="117">
        <f>'[1]Report_Daily Hrly Load Sheet '!S21</f>
        <v>25.03</v>
      </c>
      <c r="BJ17" s="117">
        <f>'[1]Report_Daily Hrly Load Sheet '!T21</f>
        <v>25.01</v>
      </c>
      <c r="BK17" s="117">
        <f>'[1]Report_Daily Hrly Load Sheet '!U21</f>
        <v>25.02</v>
      </c>
      <c r="BL17" s="117">
        <f>'[1]Report_Daily Hrly Load Sheet '!V21</f>
        <v>25.07</v>
      </c>
      <c r="BM17" s="117">
        <f>'[1]Report_Daily Hrly Load Sheet '!W21</f>
        <v>101.05</v>
      </c>
      <c r="BN17" s="117">
        <f>'[1]Report_Daily Hrly Load Sheet '!X21</f>
        <v>101.04</v>
      </c>
      <c r="BO17" s="117">
        <f>'[1]Report_Daily Hrly Load Sheet '!Y21</f>
        <v>101.04</v>
      </c>
      <c r="BP17" s="117">
        <f>'[1]Report_Daily Hrly Load Sheet '!Z21</f>
        <v>25.04</v>
      </c>
      <c r="BQ17" s="117">
        <f>'[1]Report_Daily Hrly Load Sheet '!AA21</f>
        <v>25.02</v>
      </c>
      <c r="BR17" s="117">
        <f>'[1]Report_Daily Hrly Load Sheet '!AB21</f>
        <v>543.39</v>
      </c>
    </row>
    <row r="18" spans="1:70" ht="18.75" customHeight="1">
      <c r="A18" s="109"/>
      <c r="B18" s="93"/>
      <c r="C18" s="93"/>
      <c r="D18" s="93"/>
      <c r="E18" s="93"/>
      <c r="F18" s="93"/>
      <c r="G18" s="93"/>
      <c r="H18" s="93"/>
      <c r="I18" s="93"/>
      <c r="J18" s="93"/>
      <c r="K18" s="118"/>
      <c r="L18" s="118"/>
      <c r="M18" s="118"/>
      <c r="N18" s="93"/>
      <c r="O18" s="93"/>
      <c r="P18" s="97"/>
      <c r="Q18" s="15"/>
      <c r="R18" s="15"/>
      <c r="S18" s="111"/>
      <c r="T18" s="107"/>
      <c r="U18" s="107"/>
      <c r="V18" s="107"/>
      <c r="W18" s="112"/>
      <c r="X18" s="113"/>
      <c r="Y18" s="114"/>
      <c r="Z18" s="114"/>
      <c r="AA18" s="115"/>
      <c r="AB18" s="115"/>
      <c r="AC18" s="115"/>
      <c r="AD18" s="116"/>
      <c r="AE18" s="105">
        <v>6</v>
      </c>
      <c r="AF18" s="78" t="s">
        <v>55</v>
      </c>
      <c r="AG18" s="79">
        <f>IF([1]Report_Actual_RTD!C10="","",[1]Report_Actual_RTD!C10)</f>
        <v>49.93</v>
      </c>
      <c r="AH18" s="106"/>
      <c r="AI18" s="81">
        <f>[1]Report_Actual_RTD!E10</f>
        <v>983.26</v>
      </c>
      <c r="AJ18" s="82"/>
      <c r="AP18" s="107"/>
      <c r="AQ18" s="107"/>
      <c r="AS18" s="108" t="s">
        <v>56</v>
      </c>
      <c r="AT18" s="117">
        <f>'[1]Report_Daily Hrly Load Sheet '!D27</f>
        <v>46.25</v>
      </c>
      <c r="AU18" s="117">
        <f>'[1]Report_Daily Hrly Load Sheet '!E27</f>
        <v>0</v>
      </c>
      <c r="AV18" s="117">
        <f>'[1]Report_Daily Hrly Load Sheet '!F27</f>
        <v>0</v>
      </c>
      <c r="AW18" s="117">
        <f>'[1]Report_Daily Hrly Load Sheet '!G27</f>
        <v>0</v>
      </c>
      <c r="AX18" s="117">
        <f>'[1]Report_Daily Hrly Load Sheet '!H27</f>
        <v>0</v>
      </c>
      <c r="AY18" s="117">
        <f>'[1]Report_Daily Hrly Load Sheet '!I27</f>
        <v>20.350000000000001</v>
      </c>
      <c r="AZ18" s="117">
        <f>'[1]Report_Daily Hrly Load Sheet '!J27</f>
        <v>40.700000000000003</v>
      </c>
      <c r="BA18" s="117">
        <f>'[1]Report_Daily Hrly Load Sheet '!K27</f>
        <v>40.700000000000003</v>
      </c>
      <c r="BB18" s="117">
        <f>'[1]Report_Daily Hrly Load Sheet '!L27</f>
        <v>20.350000000000001</v>
      </c>
      <c r="BC18" s="117">
        <f>'[1]Report_Daily Hrly Load Sheet '!M27</f>
        <v>0</v>
      </c>
      <c r="BD18" s="117">
        <f>'[1]Report_Daily Hrly Load Sheet '!N27</f>
        <v>0</v>
      </c>
      <c r="BE18" s="117">
        <f>'[1]Report_Daily Hrly Load Sheet '!O27</f>
        <v>0</v>
      </c>
      <c r="BF18" s="117">
        <f>'[1]Report_Daily Hrly Load Sheet '!P27</f>
        <v>0</v>
      </c>
      <c r="BG18" s="117">
        <f>'[1]Report_Daily Hrly Load Sheet '!Q27</f>
        <v>0</v>
      </c>
      <c r="BH18" s="117">
        <f>'[1]Report_Daily Hrly Load Sheet '!R27</f>
        <v>0</v>
      </c>
      <c r="BI18" s="117">
        <f>'[1]Report_Daily Hrly Load Sheet '!S27</f>
        <v>0</v>
      </c>
      <c r="BJ18" s="117">
        <f>'[1]Report_Daily Hrly Load Sheet '!T27</f>
        <v>18.5</v>
      </c>
      <c r="BK18" s="117">
        <f>'[1]Report_Daily Hrly Load Sheet '!U27</f>
        <v>81.400000000000006</v>
      </c>
      <c r="BL18" s="117">
        <f>'[1]Report_Daily Hrly Load Sheet '!V27</f>
        <v>88.8</v>
      </c>
      <c r="BM18" s="117">
        <f>'[1]Report_Daily Hrly Load Sheet '!W27</f>
        <v>88.8</v>
      </c>
      <c r="BN18" s="117">
        <f>'[1]Report_Daily Hrly Load Sheet '!X27</f>
        <v>88.8</v>
      </c>
      <c r="BO18" s="117">
        <f>'[1]Report_Daily Hrly Load Sheet '!Y27</f>
        <v>74</v>
      </c>
      <c r="BP18" s="117">
        <f>'[1]Report_Daily Hrly Load Sheet '!Z27</f>
        <v>74</v>
      </c>
      <c r="BQ18" s="117">
        <f>'[1]Report_Daily Hrly Load Sheet '!AA27</f>
        <v>74</v>
      </c>
      <c r="BR18" s="117">
        <f>'[1]Report_Daily Hrly Load Sheet '!AB27</f>
        <v>756.65</v>
      </c>
    </row>
    <row r="19" spans="1:70" ht="18.75" customHeight="1">
      <c r="A19" s="109"/>
      <c r="B19" s="93"/>
      <c r="C19" s="93"/>
      <c r="D19" s="93"/>
      <c r="E19" s="93"/>
      <c r="F19" s="93"/>
      <c r="G19" s="93"/>
      <c r="H19" s="93"/>
      <c r="I19" s="93"/>
      <c r="J19" s="93"/>
      <c r="K19" s="118"/>
      <c r="L19" s="118"/>
      <c r="M19" s="118"/>
      <c r="N19" s="93"/>
      <c r="O19" s="93"/>
      <c r="P19" s="97"/>
      <c r="Q19" s="15"/>
      <c r="R19" s="15"/>
      <c r="S19" s="111"/>
      <c r="T19" s="107"/>
      <c r="U19" s="107"/>
      <c r="V19" s="107"/>
      <c r="W19" s="112"/>
      <c r="X19" s="113"/>
      <c r="Y19" s="114"/>
      <c r="Z19" s="114"/>
      <c r="AA19" s="115"/>
      <c r="AB19" s="115"/>
      <c r="AC19" s="115"/>
      <c r="AD19" s="116"/>
      <c r="AE19" s="105">
        <v>7</v>
      </c>
      <c r="AF19" s="78" t="s">
        <v>57</v>
      </c>
      <c r="AG19" s="79">
        <f>IF([1]Report_Actual_RTD!C11="","",[1]Report_Actual_RTD!C11)</f>
        <v>49.88</v>
      </c>
      <c r="AH19" s="106"/>
      <c r="AI19" s="81">
        <f>[1]Report_Actual_RTD!E11</f>
        <v>975.87</v>
      </c>
      <c r="AJ19" s="82"/>
      <c r="AP19" s="107"/>
      <c r="AQ19" s="107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</row>
    <row r="20" spans="1:70" ht="18.75" customHeight="1">
      <c r="A20" s="109"/>
      <c r="B20" s="93"/>
      <c r="C20" s="93"/>
      <c r="D20" s="93"/>
      <c r="E20" s="93"/>
      <c r="F20" s="93"/>
      <c r="G20" s="93"/>
      <c r="H20" s="93"/>
      <c r="I20" s="93"/>
      <c r="J20" s="93"/>
      <c r="K20" s="118"/>
      <c r="L20" s="118"/>
      <c r="M20" s="118"/>
      <c r="N20" s="93"/>
      <c r="O20" s="93"/>
      <c r="P20" s="97"/>
      <c r="Q20" s="15"/>
      <c r="R20" s="15"/>
      <c r="S20" s="111"/>
      <c r="T20" s="107"/>
      <c r="U20" s="107"/>
      <c r="V20" s="107"/>
      <c r="W20" s="112"/>
      <c r="X20" s="113"/>
      <c r="Y20" s="114"/>
      <c r="Z20" s="114"/>
      <c r="AA20" s="115"/>
      <c r="AB20" s="115"/>
      <c r="AC20" s="115"/>
      <c r="AD20" s="116"/>
      <c r="AE20" s="105">
        <v>8</v>
      </c>
      <c r="AF20" s="78" t="s">
        <v>58</v>
      </c>
      <c r="AG20" s="79">
        <f>IF([1]Report_Actual_RTD!C12="","",[1]Report_Actual_RTD!C12)</f>
        <v>50</v>
      </c>
      <c r="AH20" s="106">
        <f>IF(SUM(AG17:AG20)&gt;0,AVERAGE(AG17:AG20),"")</f>
        <v>49.927500000000002</v>
      </c>
      <c r="AI20" s="81">
        <f>[1]Report_Actual_RTD!E12</f>
        <v>905.02</v>
      </c>
      <c r="AJ20" s="82">
        <f>IF(SUM(AI17:AI20)&gt;0,AVERAGE(AI17:AI20),0)</f>
        <v>960.65499999999997</v>
      </c>
      <c r="AP20" s="107"/>
      <c r="AQ20" s="107"/>
    </row>
    <row r="21" spans="1:70" ht="18.75" customHeight="1">
      <c r="A21" s="109"/>
      <c r="B21" s="119" t="s">
        <v>59</v>
      </c>
      <c r="C21" s="119" t="s">
        <v>48</v>
      </c>
      <c r="D21" s="93" t="s">
        <v>60</v>
      </c>
      <c r="E21" s="93" t="s">
        <v>61</v>
      </c>
      <c r="F21" s="93" t="s">
        <v>62</v>
      </c>
      <c r="G21" s="93" t="s">
        <v>50</v>
      </c>
      <c r="H21" s="93"/>
      <c r="I21" s="93"/>
      <c r="J21" s="93"/>
      <c r="K21" s="118"/>
      <c r="L21" s="118"/>
      <c r="M21" s="118"/>
      <c r="N21" s="93"/>
      <c r="O21" s="93"/>
      <c r="P21" s="97"/>
      <c r="Q21" s="15"/>
      <c r="R21" s="15"/>
      <c r="S21" s="111"/>
      <c r="T21" s="107" t="s">
        <v>63</v>
      </c>
      <c r="U21" s="120" t="s">
        <v>48</v>
      </c>
      <c r="V21" s="107" t="s">
        <v>60</v>
      </c>
      <c r="W21" s="112" t="s">
        <v>50</v>
      </c>
      <c r="X21" s="113"/>
      <c r="Y21" s="114"/>
      <c r="Z21" s="114"/>
      <c r="AA21" s="115"/>
      <c r="AB21" s="115"/>
      <c r="AC21" s="115"/>
      <c r="AD21" s="116"/>
      <c r="AE21" s="105">
        <v>9</v>
      </c>
      <c r="AF21" s="81" t="s">
        <v>64</v>
      </c>
      <c r="AG21" s="79">
        <f>IF([1]Report_Actual_RTD!C13="","",[1]Report_Actual_RTD!C13)</f>
        <v>50.01</v>
      </c>
      <c r="AH21" s="79"/>
      <c r="AI21" s="81">
        <f>[1]Report_Actual_RTD!E13</f>
        <v>911.62</v>
      </c>
      <c r="AJ21" s="82"/>
      <c r="AP21" s="107" t="str">
        <f>U21</f>
        <v>Malana</v>
      </c>
      <c r="AQ21" s="107"/>
    </row>
    <row r="22" spans="1:70" ht="18.75" customHeight="1" thickBot="1">
      <c r="A22" s="109"/>
      <c r="B22" s="119"/>
      <c r="C22" s="119"/>
      <c r="D22" s="93"/>
      <c r="E22" s="93"/>
      <c r="F22" s="93"/>
      <c r="G22" s="93"/>
      <c r="H22" s="93"/>
      <c r="I22" s="121" t="s">
        <v>65</v>
      </c>
      <c r="J22" s="93"/>
      <c r="K22" s="122"/>
      <c r="L22" s="122"/>
      <c r="M22" s="122"/>
      <c r="N22" s="93"/>
      <c r="O22" s="93"/>
      <c r="P22" s="97"/>
      <c r="Q22" s="15"/>
      <c r="R22" s="15"/>
      <c r="S22" s="111"/>
      <c r="T22" s="107"/>
      <c r="U22" s="123"/>
      <c r="V22" s="107"/>
      <c r="W22" s="112"/>
      <c r="X22" s="124"/>
      <c r="Y22" s="125"/>
      <c r="Z22" s="125"/>
      <c r="AA22" s="126"/>
      <c r="AB22" s="126"/>
      <c r="AC22" s="126"/>
      <c r="AD22" s="127"/>
      <c r="AE22" s="105">
        <v>10</v>
      </c>
      <c r="AF22" s="78" t="s">
        <v>66</v>
      </c>
      <c r="AG22" s="79">
        <f>IF([1]Report_Actual_RTD!C14="","",[1]Report_Actual_RTD!C14)</f>
        <v>49.98</v>
      </c>
      <c r="AH22" s="106"/>
      <c r="AI22" s="81">
        <f>[1]Report_Actual_RTD!E14</f>
        <v>888.23</v>
      </c>
      <c r="AJ22" s="82"/>
      <c r="AP22" s="107"/>
      <c r="AQ22" s="107"/>
    </row>
    <row r="23" spans="1:70" ht="22.5" customHeight="1">
      <c r="A23" s="128"/>
      <c r="B23" s="119"/>
      <c r="C23" s="119"/>
      <c r="D23" s="93"/>
      <c r="E23" s="93"/>
      <c r="F23" s="93"/>
      <c r="G23" s="93"/>
      <c r="H23" s="129"/>
      <c r="I23" s="130" t="s">
        <v>67</v>
      </c>
      <c r="J23" s="130" t="s">
        <v>68</v>
      </c>
      <c r="K23" s="130" t="s">
        <v>69</v>
      </c>
      <c r="L23" s="130" t="s">
        <v>70</v>
      </c>
      <c r="M23" s="130" t="s">
        <v>71</v>
      </c>
      <c r="N23" s="130" t="s">
        <v>72</v>
      </c>
      <c r="O23" s="130" t="s">
        <v>73</v>
      </c>
      <c r="P23" s="131" t="s">
        <v>74</v>
      </c>
      <c r="Q23" s="15"/>
      <c r="R23" s="15"/>
      <c r="S23" s="111"/>
      <c r="T23" s="107"/>
      <c r="U23" s="99"/>
      <c r="V23" s="107"/>
      <c r="W23" s="107"/>
      <c r="X23" s="132" t="s">
        <v>67</v>
      </c>
      <c r="Y23" s="133"/>
      <c r="Z23" s="133"/>
      <c r="AA23" s="134"/>
      <c r="AB23" s="134"/>
      <c r="AC23" s="134"/>
      <c r="AD23" s="135" t="s">
        <v>69</v>
      </c>
      <c r="AE23" s="105">
        <v>11</v>
      </c>
      <c r="AF23" s="78" t="s">
        <v>75</v>
      </c>
      <c r="AG23" s="79">
        <f>IF([1]Report_Actual_RTD!C15="","",[1]Report_Actual_RTD!C15)</f>
        <v>49.99</v>
      </c>
      <c r="AH23" s="106"/>
      <c r="AI23" s="81">
        <f>[1]Report_Actual_RTD!E15</f>
        <v>858.87</v>
      </c>
      <c r="AJ23" s="82"/>
      <c r="AP23" s="107"/>
      <c r="AQ23" s="107"/>
    </row>
    <row r="24" spans="1:70" ht="18" customHeight="1">
      <c r="A24" s="136">
        <v>1</v>
      </c>
      <c r="B24" s="121">
        <v>2</v>
      </c>
      <c r="C24" s="121">
        <v>3</v>
      </c>
      <c r="D24" s="121">
        <v>4</v>
      </c>
      <c r="E24" s="121"/>
      <c r="F24" s="121"/>
      <c r="G24" s="121">
        <v>5</v>
      </c>
      <c r="H24" s="121">
        <v>6</v>
      </c>
      <c r="I24" s="121">
        <v>7</v>
      </c>
      <c r="J24" s="121">
        <v>8</v>
      </c>
      <c r="K24" s="121">
        <v>9</v>
      </c>
      <c r="L24" s="137">
        <v>10</v>
      </c>
      <c r="M24" s="137">
        <v>11</v>
      </c>
      <c r="N24" s="137">
        <v>12</v>
      </c>
      <c r="O24" s="137">
        <v>13</v>
      </c>
      <c r="P24" s="138">
        <v>14</v>
      </c>
      <c r="Q24" s="15"/>
      <c r="R24" s="15"/>
      <c r="S24" s="108">
        <v>1</v>
      </c>
      <c r="T24" s="139">
        <v>2</v>
      </c>
      <c r="U24" s="139">
        <v>3</v>
      </c>
      <c r="V24" s="139">
        <v>4</v>
      </c>
      <c r="W24" s="140">
        <v>5</v>
      </c>
      <c r="X24" s="141">
        <v>6</v>
      </c>
      <c r="Y24" s="142">
        <v>7</v>
      </c>
      <c r="Z24" s="142">
        <v>8</v>
      </c>
      <c r="AA24" s="143">
        <v>7</v>
      </c>
      <c r="AB24" s="143">
        <v>8</v>
      </c>
      <c r="AC24" s="142">
        <v>9</v>
      </c>
      <c r="AD24" s="143">
        <v>10</v>
      </c>
      <c r="AE24" s="144">
        <v>12</v>
      </c>
      <c r="AF24" s="106" t="s">
        <v>76</v>
      </c>
      <c r="AG24" s="79">
        <f>IF([1]Report_Actual_RTD!C16="","",[1]Report_Actual_RTD!C16)</f>
        <v>49.99</v>
      </c>
      <c r="AH24" s="145">
        <f>IF(SUM(AG21:AG24)&gt;0,AVERAGE(AG21:AG24),"")</f>
        <v>49.9925</v>
      </c>
      <c r="AI24" s="81">
        <f>[1]Report_Actual_RTD!E16</f>
        <v>880.71</v>
      </c>
      <c r="AJ24" s="82">
        <f>IF(SUM(AI21:AI24)&gt;0,AVERAGE(AI21:AI24),0)</f>
        <v>884.85749999999996</v>
      </c>
      <c r="AP24" s="146"/>
      <c r="AQ24" s="147"/>
    </row>
    <row r="25" spans="1:70" ht="18" customHeight="1">
      <c r="A25" s="148">
        <v>1</v>
      </c>
      <c r="B25" s="149">
        <f>T25/$T$50*$V$14</f>
        <v>476.04016261915086</v>
      </c>
      <c r="C25" s="149">
        <f>IF($V$11=0,0,U25/$U$50*$V$11)</f>
        <v>0</v>
      </c>
      <c r="D25" s="149">
        <f>IF(V25=0,0,V25/$V$50*$V$12)</f>
        <v>97.467924528301893</v>
      </c>
      <c r="E25" s="149">
        <f>AT17</f>
        <v>0</v>
      </c>
      <c r="F25" s="149">
        <f>AT18</f>
        <v>46.25</v>
      </c>
      <c r="G25" s="149">
        <f>B25+C25+D25+F25</f>
        <v>619.75808714745278</v>
      </c>
      <c r="H25" s="150">
        <f t="shared" ref="H25:H48" si="0">I25-G25</f>
        <v>390.19811405312419</v>
      </c>
      <c r="I25" s="150">
        <f t="shared" ref="I25:I48" si="1">AC25</f>
        <v>1009.956201200577</v>
      </c>
      <c r="J25" s="150">
        <v>0</v>
      </c>
      <c r="K25" s="150">
        <f t="shared" ref="K25:K48" si="2">AD25</f>
        <v>0</v>
      </c>
      <c r="L25" s="151">
        <v>0</v>
      </c>
      <c r="M25" s="151">
        <v>0</v>
      </c>
      <c r="N25" s="150">
        <f t="shared" ref="N25:N48" si="3">K25+L25+M25</f>
        <v>0</v>
      </c>
      <c r="O25" s="152">
        <f t="shared" ref="O25:O48" si="4">N25/1000</f>
        <v>0</v>
      </c>
      <c r="P25" s="153">
        <f t="shared" ref="P25:P48" si="5">I25+J25+N25</f>
        <v>1009.956201200577</v>
      </c>
      <c r="Q25" s="15"/>
      <c r="R25" s="22"/>
      <c r="S25" s="108">
        <v>1</v>
      </c>
      <c r="T25" s="139">
        <f>'[1]Report_Daily Hrly Load Sheet '!D29</f>
        <v>473.8</v>
      </c>
      <c r="U25" s="139">
        <f>'[1]Report_Daily Hrly Load Sheet '!D20</f>
        <v>0</v>
      </c>
      <c r="V25" s="139">
        <f>'[1]Report_Daily Hrly Load Sheet '!D7</f>
        <v>120</v>
      </c>
      <c r="W25" s="140">
        <f t="shared" ref="W25:W48" si="6">T25+U25+V25</f>
        <v>593.79999999999995</v>
      </c>
      <c r="X25" s="140">
        <f>AJ16</f>
        <v>1009.79</v>
      </c>
      <c r="Y25" s="154">
        <f>MAX(AI13:AI16)</f>
        <v>1032.03</v>
      </c>
      <c r="Z25" s="154">
        <f>MIN(AI13:AI16)</f>
        <v>989.65</v>
      </c>
      <c r="AA25" s="155">
        <f t="shared" ref="AA25:AA48" si="7">IF(Y25=MAX($Y$25:$Y$48),MAX($Y$25:$Y$48),IF(Z25=MIN($Z$25:$Z$48),MIN($Z$25:$Z$48),X25))</f>
        <v>1009.79</v>
      </c>
      <c r="AB25" s="155">
        <f t="shared" ref="AB25:AB48" si="8">AA25</f>
        <v>1009.79</v>
      </c>
      <c r="AC25" s="155">
        <f t="shared" ref="AC25:AC48" si="9">IF(AB25=$AG$112,$AG$112,IF(AB25=$AG$113,$AG$113,AB25*($AI$111/$AB$50)))</f>
        <v>1009.956201200577</v>
      </c>
      <c r="AD25" s="156">
        <f>'[1]Report_Daily Hrly Load Sheet '!$D$71</f>
        <v>0</v>
      </c>
      <c r="AE25" s="157">
        <v>13</v>
      </c>
      <c r="AF25" s="78" t="s">
        <v>77</v>
      </c>
      <c r="AG25" s="79">
        <f>IF([1]Report_Actual_RTD!C17="","",[1]Report_Actual_RTD!C17)</f>
        <v>49.97</v>
      </c>
      <c r="AH25" s="80"/>
      <c r="AI25" s="81">
        <f>[1]Report_Actual_RTD!E17</f>
        <v>908.1</v>
      </c>
      <c r="AJ25" s="82"/>
      <c r="AP25" s="158">
        <f t="shared" ref="AP25:AP48" si="10">U25</f>
        <v>0</v>
      </c>
      <c r="AQ25" s="147">
        <v>1</v>
      </c>
    </row>
    <row r="26" spans="1:70" ht="18" customHeight="1">
      <c r="A26" s="148">
        <v>2</v>
      </c>
      <c r="B26" s="149">
        <f t="shared" ref="B26:B48" si="11">T26/$T$50*$V$14</f>
        <v>526.27656644134913</v>
      </c>
      <c r="C26" s="149">
        <f t="shared" ref="C26:C48" si="12">IF($V$11=0,0,U26/$U$50*$V$11)</f>
        <v>0</v>
      </c>
      <c r="D26" s="149">
        <f t="shared" ref="D26:D47" si="13">IF(V26=0,0,V26/$V$50*$V$12)</f>
        <v>97.467924528301893</v>
      </c>
      <c r="E26" s="149">
        <f>AU17</f>
        <v>0</v>
      </c>
      <c r="F26" s="149">
        <f>AU18</f>
        <v>0</v>
      </c>
      <c r="G26" s="149">
        <f t="shared" ref="G26:G48" si="14">B26+C26+D26+F26</f>
        <v>623.744490969651</v>
      </c>
      <c r="H26" s="150">
        <f t="shared" si="0"/>
        <v>337.06862310787039</v>
      </c>
      <c r="I26" s="150">
        <f t="shared" si="1"/>
        <v>960.81311407752139</v>
      </c>
      <c r="J26" s="150">
        <v>0</v>
      </c>
      <c r="K26" s="150">
        <f t="shared" si="2"/>
        <v>0</v>
      </c>
      <c r="L26" s="159">
        <v>0</v>
      </c>
      <c r="M26" s="159">
        <v>0</v>
      </c>
      <c r="N26" s="150">
        <f t="shared" si="3"/>
        <v>0</v>
      </c>
      <c r="O26" s="160">
        <f t="shared" si="4"/>
        <v>0</v>
      </c>
      <c r="P26" s="153">
        <f t="shared" si="5"/>
        <v>960.81311407752139</v>
      </c>
      <c r="Q26" s="15"/>
      <c r="R26" s="161"/>
      <c r="S26" s="108">
        <v>2</v>
      </c>
      <c r="T26" s="139">
        <f>'[1]Report_Daily Hrly Load Sheet '!E29</f>
        <v>523.79999999999995</v>
      </c>
      <c r="U26" s="139">
        <f>'[1]Report_Daily Hrly Load Sheet '!E20</f>
        <v>0</v>
      </c>
      <c r="V26" s="139">
        <f>'[1]Report_Daily Hrly Load Sheet '!E7</f>
        <v>120</v>
      </c>
      <c r="W26" s="140">
        <f t="shared" si="6"/>
        <v>643.79999999999995</v>
      </c>
      <c r="X26" s="140">
        <f>AJ20</f>
        <v>960.65499999999997</v>
      </c>
      <c r="Y26" s="154">
        <f>MAX(AI17:AI20)</f>
        <v>983.26</v>
      </c>
      <c r="Z26" s="154">
        <f>MIN(AI17:AI20)</f>
        <v>905.02</v>
      </c>
      <c r="AA26" s="155">
        <f t="shared" si="7"/>
        <v>960.65499999999997</v>
      </c>
      <c r="AB26" s="155">
        <f t="shared" si="8"/>
        <v>960.65499999999997</v>
      </c>
      <c r="AC26" s="155">
        <f t="shared" si="9"/>
        <v>960.81311407752139</v>
      </c>
      <c r="AD26" s="162">
        <f>'[1]Report_Daily Hrly Load Sheet '!$E$71</f>
        <v>0</v>
      </c>
      <c r="AE26" s="157">
        <v>14</v>
      </c>
      <c r="AF26" s="78" t="s">
        <v>78</v>
      </c>
      <c r="AG26" s="79">
        <f>IF([1]Report_Actual_RTD!C18="","",[1]Report_Actual_RTD!C18)</f>
        <v>49.89</v>
      </c>
      <c r="AH26" s="80"/>
      <c r="AI26" s="81">
        <f>[1]Report_Actual_RTD!E18</f>
        <v>893.87</v>
      </c>
      <c r="AJ26" s="82"/>
      <c r="AP26" s="158">
        <f t="shared" si="10"/>
        <v>0</v>
      </c>
      <c r="AQ26" s="147">
        <v>2</v>
      </c>
    </row>
    <row r="27" spans="1:70" s="167" customFormat="1" ht="18" customHeight="1">
      <c r="A27" s="148">
        <v>3</v>
      </c>
      <c r="B27" s="149">
        <f t="shared" si="11"/>
        <v>446.80257559463149</v>
      </c>
      <c r="C27" s="149">
        <f t="shared" si="12"/>
        <v>0</v>
      </c>
      <c r="D27" s="149">
        <f t="shared" si="13"/>
        <v>48.733962264150946</v>
      </c>
      <c r="E27" s="149">
        <f>AV17</f>
        <v>0</v>
      </c>
      <c r="F27" s="149">
        <f>AV18</f>
        <v>0</v>
      </c>
      <c r="G27" s="149">
        <f t="shared" si="14"/>
        <v>495.53653785878242</v>
      </c>
      <c r="H27" s="150">
        <f t="shared" si="0"/>
        <v>363.33346214121758</v>
      </c>
      <c r="I27" s="150">
        <f t="shared" si="1"/>
        <v>858.87</v>
      </c>
      <c r="J27" s="163">
        <v>0</v>
      </c>
      <c r="K27" s="163">
        <f t="shared" si="2"/>
        <v>0</v>
      </c>
      <c r="L27" s="151">
        <v>0</v>
      </c>
      <c r="M27" s="151">
        <v>0</v>
      </c>
      <c r="N27" s="150">
        <f t="shared" si="3"/>
        <v>0</v>
      </c>
      <c r="O27" s="152">
        <f t="shared" si="4"/>
        <v>0</v>
      </c>
      <c r="P27" s="153">
        <f t="shared" si="5"/>
        <v>858.87</v>
      </c>
      <c r="Q27" s="164"/>
      <c r="R27" s="161"/>
      <c r="S27" s="165">
        <v>3</v>
      </c>
      <c r="T27" s="139">
        <f>'[1]Report_Daily Hrly Load Sheet '!F29</f>
        <v>444.70000000000005</v>
      </c>
      <c r="U27" s="139">
        <f>'[1]Report_Daily Hrly Load Sheet '!F20</f>
        <v>0</v>
      </c>
      <c r="V27" s="166">
        <f>'[1]Report_Daily Hrly Load Sheet '!F7</f>
        <v>60</v>
      </c>
      <c r="W27" s="140">
        <f t="shared" si="6"/>
        <v>504.70000000000005</v>
      </c>
      <c r="X27" s="140">
        <f>AJ24</f>
        <v>884.85749999999996</v>
      </c>
      <c r="Y27" s="154">
        <f>MAX(AI21:AI24)</f>
        <v>911.62</v>
      </c>
      <c r="Z27" s="154">
        <f>MIN(AI21:AI24)</f>
        <v>858.87</v>
      </c>
      <c r="AA27" s="155">
        <f t="shared" si="7"/>
        <v>858.87</v>
      </c>
      <c r="AB27" s="155">
        <f t="shared" si="8"/>
        <v>858.87</v>
      </c>
      <c r="AC27" s="155">
        <f t="shared" si="9"/>
        <v>858.87</v>
      </c>
      <c r="AD27" s="162">
        <f>'[1]Report_Daily Hrly Load Sheet '!$F$71</f>
        <v>0</v>
      </c>
      <c r="AE27" s="157">
        <v>15</v>
      </c>
      <c r="AF27" s="78" t="s">
        <v>79</v>
      </c>
      <c r="AG27" s="79">
        <f>IF([1]Report_Actual_RTD!C19="","",[1]Report_Actual_RTD!C19)</f>
        <v>49.94</v>
      </c>
      <c r="AH27" s="80"/>
      <c r="AI27" s="81">
        <f>[1]Report_Actual_RTD!E19</f>
        <v>906.9</v>
      </c>
      <c r="AJ27" s="82"/>
      <c r="AP27" s="168">
        <f t="shared" si="10"/>
        <v>0</v>
      </c>
      <c r="AQ27" s="169">
        <v>3</v>
      </c>
    </row>
    <row r="28" spans="1:70" s="91" customFormat="1" ht="18" customHeight="1">
      <c r="A28" s="148">
        <v>4</v>
      </c>
      <c r="B28" s="149">
        <f t="shared" si="11"/>
        <v>426.00470441224138</v>
      </c>
      <c r="C28" s="149">
        <f t="shared" si="12"/>
        <v>0</v>
      </c>
      <c r="D28" s="149">
        <f t="shared" si="13"/>
        <v>48.733962264150946</v>
      </c>
      <c r="E28" s="149">
        <f>AW17</f>
        <v>0</v>
      </c>
      <c r="F28" s="149">
        <f>AW18</f>
        <v>0</v>
      </c>
      <c r="G28" s="149">
        <f t="shared" si="14"/>
        <v>474.73866667639231</v>
      </c>
      <c r="H28" s="150">
        <f t="shared" si="0"/>
        <v>440.25940795085182</v>
      </c>
      <c r="I28" s="150">
        <f t="shared" si="1"/>
        <v>914.99807462724414</v>
      </c>
      <c r="J28" s="150">
        <v>0</v>
      </c>
      <c r="K28" s="150">
        <f t="shared" si="2"/>
        <v>0</v>
      </c>
      <c r="L28" s="151">
        <v>0</v>
      </c>
      <c r="M28" s="151">
        <v>0</v>
      </c>
      <c r="N28" s="150">
        <f t="shared" si="3"/>
        <v>0</v>
      </c>
      <c r="O28" s="152">
        <f t="shared" si="4"/>
        <v>0</v>
      </c>
      <c r="P28" s="153">
        <f t="shared" si="5"/>
        <v>914.99807462724414</v>
      </c>
      <c r="Q28" s="9"/>
      <c r="R28" s="161"/>
      <c r="S28" s="170">
        <v>4</v>
      </c>
      <c r="T28" s="139">
        <f>'[1]Report_Daily Hrly Load Sheet '!G29</f>
        <v>424</v>
      </c>
      <c r="U28" s="139">
        <f>'[1]Report_Daily Hrly Load Sheet '!G20</f>
        <v>0</v>
      </c>
      <c r="V28" s="139">
        <f>'[1]Report_Daily Hrly Load Sheet '!G7</f>
        <v>60</v>
      </c>
      <c r="W28" s="140">
        <f t="shared" si="6"/>
        <v>484</v>
      </c>
      <c r="X28" s="140">
        <f>AJ28</f>
        <v>914.84749999999997</v>
      </c>
      <c r="Y28" s="154">
        <f>MAX(AI25:AI28)</f>
        <v>950.52</v>
      </c>
      <c r="Z28" s="154">
        <f>MIN(AI25:AI28)</f>
        <v>893.87</v>
      </c>
      <c r="AA28" s="155">
        <f t="shared" si="7"/>
        <v>914.84749999999997</v>
      </c>
      <c r="AB28" s="155">
        <f t="shared" si="8"/>
        <v>914.84749999999997</v>
      </c>
      <c r="AC28" s="155">
        <f t="shared" si="9"/>
        <v>914.99807462724414</v>
      </c>
      <c r="AD28" s="162">
        <f>'[1]Report_Daily Hrly Load Sheet '!$G$71</f>
        <v>0</v>
      </c>
      <c r="AE28" s="157">
        <v>16</v>
      </c>
      <c r="AF28" s="78" t="s">
        <v>80</v>
      </c>
      <c r="AG28" s="79">
        <f>IF([1]Report_Actual_RTD!C20="","",[1]Report_Actual_RTD!C20)</f>
        <v>50.04</v>
      </c>
      <c r="AH28" s="145">
        <f>IF(SUM(AG25:AG28)&gt;0,AVERAGE(AG25:AG28),"")</f>
        <v>49.96</v>
      </c>
      <c r="AI28" s="81">
        <f>[1]Report_Actual_RTD!E20</f>
        <v>950.52</v>
      </c>
      <c r="AJ28" s="82">
        <f>IF(SUM(AI25:AI28)&gt;0,AVERAGE(AI25:AI28),0)</f>
        <v>914.84749999999997</v>
      </c>
      <c r="AP28" s="158">
        <f t="shared" si="10"/>
        <v>0</v>
      </c>
      <c r="AQ28" s="171">
        <v>4</v>
      </c>
    </row>
    <row r="29" spans="1:70" ht="18" customHeight="1">
      <c r="A29" s="148">
        <v>5</v>
      </c>
      <c r="B29" s="149">
        <f t="shared" si="11"/>
        <v>457.85458443551511</v>
      </c>
      <c r="C29" s="149">
        <f t="shared" si="12"/>
        <v>0</v>
      </c>
      <c r="D29" s="149">
        <f t="shared" si="13"/>
        <v>89.345597484276738</v>
      </c>
      <c r="E29" s="149">
        <f>AX17</f>
        <v>0</v>
      </c>
      <c r="F29" s="149">
        <f>AX18</f>
        <v>0</v>
      </c>
      <c r="G29" s="149">
        <f t="shared" si="14"/>
        <v>547.20018191979182</v>
      </c>
      <c r="H29" s="150">
        <f t="shared" si="0"/>
        <v>436.77674405902121</v>
      </c>
      <c r="I29" s="150">
        <f t="shared" si="1"/>
        <v>983.97692597881303</v>
      </c>
      <c r="J29" s="150">
        <v>0</v>
      </c>
      <c r="K29" s="150">
        <f t="shared" si="2"/>
        <v>0</v>
      </c>
      <c r="L29" s="151">
        <v>0</v>
      </c>
      <c r="M29" s="151">
        <v>0</v>
      </c>
      <c r="N29" s="150">
        <f t="shared" si="3"/>
        <v>0</v>
      </c>
      <c r="O29" s="152">
        <f t="shared" si="4"/>
        <v>0</v>
      </c>
      <c r="P29" s="172">
        <f t="shared" si="5"/>
        <v>983.97692597881303</v>
      </c>
      <c r="Q29" s="15"/>
      <c r="R29" s="161"/>
      <c r="S29" s="108">
        <v>5</v>
      </c>
      <c r="T29" s="139">
        <f>'[1]Report_Daily Hrly Load Sheet '!H29</f>
        <v>455.70000000000005</v>
      </c>
      <c r="U29" s="139">
        <f>'[1]Report_Daily Hrly Load Sheet '!H20</f>
        <v>0</v>
      </c>
      <c r="V29" s="139">
        <f>'[1]Report_Daily Hrly Load Sheet '!H7</f>
        <v>110</v>
      </c>
      <c r="W29" s="140">
        <f t="shared" si="6"/>
        <v>565.70000000000005</v>
      </c>
      <c r="X29" s="140">
        <f>AJ32</f>
        <v>983.81499999999994</v>
      </c>
      <c r="Y29" s="154">
        <f>MAX(AI29:AI32)</f>
        <v>991.74</v>
      </c>
      <c r="Z29" s="154">
        <f>MIN(AI29:AI32)</f>
        <v>975.33</v>
      </c>
      <c r="AA29" s="155">
        <f t="shared" si="7"/>
        <v>983.81499999999994</v>
      </c>
      <c r="AB29" s="155">
        <f t="shared" si="8"/>
        <v>983.81499999999994</v>
      </c>
      <c r="AC29" s="155">
        <f t="shared" si="9"/>
        <v>983.97692597881303</v>
      </c>
      <c r="AD29" s="162">
        <f>'[1]Report_Daily Hrly Load Sheet '!$H$71</f>
        <v>0</v>
      </c>
      <c r="AE29" s="157">
        <v>17</v>
      </c>
      <c r="AF29" s="78" t="s">
        <v>81</v>
      </c>
      <c r="AG29" s="79">
        <f>IF([1]Report_Actual_RTD!C21="","",[1]Report_Actual_RTD!C21)</f>
        <v>49.98</v>
      </c>
      <c r="AH29" s="80"/>
      <c r="AI29" s="81">
        <f>[1]Report_Actual_RTD!E21</f>
        <v>975.33</v>
      </c>
      <c r="AJ29" s="82"/>
      <c r="AP29" s="158">
        <f t="shared" si="10"/>
        <v>0</v>
      </c>
      <c r="AQ29" s="147">
        <v>5</v>
      </c>
    </row>
    <row r="30" spans="1:70" ht="18" customHeight="1">
      <c r="A30" s="148">
        <v>6</v>
      </c>
      <c r="B30" s="149">
        <f t="shared" si="11"/>
        <v>455.54370985969393</v>
      </c>
      <c r="C30" s="149">
        <f t="shared" si="12"/>
        <v>0</v>
      </c>
      <c r="D30" s="149">
        <f t="shared" si="13"/>
        <v>105.59025157232705</v>
      </c>
      <c r="E30" s="149">
        <f>AY17</f>
        <v>0</v>
      </c>
      <c r="F30" s="149">
        <f>AY18</f>
        <v>20.350000000000001</v>
      </c>
      <c r="G30" s="149">
        <f t="shared" si="14"/>
        <v>581.48396143202103</v>
      </c>
      <c r="H30" s="150">
        <f t="shared" si="0"/>
        <v>417.44292475381098</v>
      </c>
      <c r="I30" s="150">
        <f t="shared" si="1"/>
        <v>998.92688618583202</v>
      </c>
      <c r="J30" s="150">
        <v>0</v>
      </c>
      <c r="K30" s="150">
        <f t="shared" si="2"/>
        <v>0</v>
      </c>
      <c r="L30" s="151">
        <v>0</v>
      </c>
      <c r="M30" s="151">
        <v>0</v>
      </c>
      <c r="N30" s="150">
        <f t="shared" si="3"/>
        <v>0</v>
      </c>
      <c r="O30" s="152">
        <f t="shared" si="4"/>
        <v>0</v>
      </c>
      <c r="P30" s="153">
        <f t="shared" si="5"/>
        <v>998.92688618583202</v>
      </c>
      <c r="Q30" s="15"/>
      <c r="R30" s="161"/>
      <c r="S30" s="108">
        <v>6</v>
      </c>
      <c r="T30" s="139">
        <f>'[1]Report_Daily Hrly Load Sheet '!I29</f>
        <v>453.4</v>
      </c>
      <c r="U30" s="139">
        <f>'[1]Report_Daily Hrly Load Sheet '!I20</f>
        <v>0</v>
      </c>
      <c r="V30" s="139">
        <f>'[1]Report_Daily Hrly Load Sheet '!I7</f>
        <v>130</v>
      </c>
      <c r="W30" s="140">
        <f t="shared" si="6"/>
        <v>583.4</v>
      </c>
      <c r="X30" s="140">
        <f>AJ36</f>
        <v>998.76250000000005</v>
      </c>
      <c r="Y30" s="154">
        <f>MAX(AI33:AI36)</f>
        <v>1005.05</v>
      </c>
      <c r="Z30" s="154">
        <f>MIN(AI33:AI36)</f>
        <v>991.11</v>
      </c>
      <c r="AA30" s="155">
        <f t="shared" si="7"/>
        <v>998.76250000000005</v>
      </c>
      <c r="AB30" s="155">
        <f t="shared" si="8"/>
        <v>998.76250000000005</v>
      </c>
      <c r="AC30" s="155">
        <f t="shared" si="9"/>
        <v>998.92688618583202</v>
      </c>
      <c r="AD30" s="162">
        <f>'[1]Report_Daily Hrly Load Sheet '!$I$71</f>
        <v>0</v>
      </c>
      <c r="AE30" s="173">
        <v>18</v>
      </c>
      <c r="AF30" s="81" t="s">
        <v>82</v>
      </c>
      <c r="AG30" s="79">
        <f>IF([1]Report_Actual_RTD!C22="","",[1]Report_Actual_RTD!C22)</f>
        <v>50</v>
      </c>
      <c r="AH30" s="90"/>
      <c r="AI30" s="81">
        <f>[1]Report_Actual_RTD!E22</f>
        <v>991.74</v>
      </c>
      <c r="AJ30" s="82"/>
      <c r="AP30" s="158">
        <f t="shared" si="10"/>
        <v>0</v>
      </c>
      <c r="AQ30" s="147">
        <v>6</v>
      </c>
    </row>
    <row r="31" spans="1:70" ht="18" customHeight="1">
      <c r="A31" s="148">
        <v>7</v>
      </c>
      <c r="B31" s="149">
        <f t="shared" si="11"/>
        <v>443.18555451943314</v>
      </c>
      <c r="C31" s="149">
        <f t="shared" si="12"/>
        <v>0</v>
      </c>
      <c r="D31" s="149">
        <f t="shared" si="13"/>
        <v>48.733962264150946</v>
      </c>
      <c r="E31" s="149">
        <f>AZ17</f>
        <v>0</v>
      </c>
      <c r="F31" s="149">
        <f>AZ18</f>
        <v>40.700000000000003</v>
      </c>
      <c r="G31" s="149">
        <f t="shared" si="14"/>
        <v>532.61951678358412</v>
      </c>
      <c r="H31" s="150">
        <f t="shared" si="0"/>
        <v>573.21496241300213</v>
      </c>
      <c r="I31" s="150">
        <f t="shared" si="1"/>
        <v>1105.8344791965862</v>
      </c>
      <c r="J31" s="150">
        <v>0</v>
      </c>
      <c r="K31" s="150">
        <f t="shared" si="2"/>
        <v>0</v>
      </c>
      <c r="L31" s="151">
        <v>0</v>
      </c>
      <c r="M31" s="151">
        <v>0</v>
      </c>
      <c r="N31" s="150">
        <f t="shared" si="3"/>
        <v>0</v>
      </c>
      <c r="O31" s="152">
        <f t="shared" si="4"/>
        <v>0</v>
      </c>
      <c r="P31" s="153">
        <f t="shared" si="5"/>
        <v>1105.8344791965862</v>
      </c>
      <c r="Q31" s="15"/>
      <c r="R31" s="161"/>
      <c r="S31" s="108">
        <v>7</v>
      </c>
      <c r="T31" s="139">
        <f>'[1]Report_Daily Hrly Load Sheet '!J29</f>
        <v>441.09999999999997</v>
      </c>
      <c r="U31" s="139">
        <f>'[1]Report_Daily Hrly Load Sheet '!J20</f>
        <v>0</v>
      </c>
      <c r="V31" s="139">
        <f>'[1]Report_Daily Hrly Load Sheet '!J7</f>
        <v>60</v>
      </c>
      <c r="W31" s="140">
        <f t="shared" si="6"/>
        <v>501.09999999999997</v>
      </c>
      <c r="X31" s="140">
        <f>AJ40</f>
        <v>1105.6524999999999</v>
      </c>
      <c r="Y31" s="154">
        <f>MAX(AI37:AI40)</f>
        <v>1154.8900000000001</v>
      </c>
      <c r="Z31" s="154">
        <f>MIN(AI37:AI40)</f>
        <v>1046.3399999999999</v>
      </c>
      <c r="AA31" s="155">
        <f t="shared" si="7"/>
        <v>1105.6524999999999</v>
      </c>
      <c r="AB31" s="155">
        <f t="shared" si="8"/>
        <v>1105.6524999999999</v>
      </c>
      <c r="AC31" s="155">
        <f t="shared" si="9"/>
        <v>1105.8344791965862</v>
      </c>
      <c r="AD31" s="162">
        <f>'[1]Report_Daily Hrly Load Sheet '!$J$71</f>
        <v>0</v>
      </c>
      <c r="AE31" s="173">
        <v>19</v>
      </c>
      <c r="AF31" s="81" t="s">
        <v>83</v>
      </c>
      <c r="AG31" s="79">
        <f>IF([1]Report_Actual_RTD!C23="","",[1]Report_Actual_RTD!C23)</f>
        <v>50.03</v>
      </c>
      <c r="AH31" s="90"/>
      <c r="AI31" s="81">
        <f>[1]Report_Actual_RTD!E23</f>
        <v>988.76</v>
      </c>
      <c r="AJ31" s="82"/>
      <c r="AP31" s="158">
        <f t="shared" si="10"/>
        <v>0</v>
      </c>
      <c r="AQ31" s="147">
        <v>7</v>
      </c>
    </row>
    <row r="32" spans="1:70" ht="18" customHeight="1">
      <c r="A32" s="148">
        <v>8</v>
      </c>
      <c r="B32" s="149">
        <f t="shared" si="11"/>
        <v>463.58153447124562</v>
      </c>
      <c r="C32" s="149">
        <f t="shared" si="12"/>
        <v>0</v>
      </c>
      <c r="D32" s="149">
        <f t="shared" si="13"/>
        <v>48.733962264150946</v>
      </c>
      <c r="E32" s="149">
        <f>BA17</f>
        <v>0</v>
      </c>
      <c r="F32" s="149">
        <f>BA18</f>
        <v>40.700000000000003</v>
      </c>
      <c r="G32" s="149">
        <f t="shared" si="14"/>
        <v>553.0154967353966</v>
      </c>
      <c r="H32" s="150">
        <f t="shared" si="0"/>
        <v>666.04011444547211</v>
      </c>
      <c r="I32" s="150">
        <f t="shared" si="1"/>
        <v>1219.0556111808687</v>
      </c>
      <c r="J32" s="150">
        <v>0</v>
      </c>
      <c r="K32" s="150">
        <f t="shared" si="2"/>
        <v>0</v>
      </c>
      <c r="L32" s="151">
        <v>0</v>
      </c>
      <c r="M32" s="151">
        <v>0</v>
      </c>
      <c r="N32" s="150">
        <f t="shared" si="3"/>
        <v>0</v>
      </c>
      <c r="O32" s="152">
        <f t="shared" si="4"/>
        <v>0</v>
      </c>
      <c r="P32" s="172">
        <f t="shared" si="5"/>
        <v>1219.0556111808687</v>
      </c>
      <c r="Q32" s="15"/>
      <c r="R32" s="22"/>
      <c r="S32" s="108">
        <v>8</v>
      </c>
      <c r="T32" s="139">
        <f>'[1]Report_Daily Hrly Load Sheet '!K29</f>
        <v>461.4</v>
      </c>
      <c r="U32" s="139">
        <f>'[1]Report_Daily Hrly Load Sheet '!K20</f>
        <v>0</v>
      </c>
      <c r="V32" s="139">
        <f>'[1]Report_Daily Hrly Load Sheet '!K7</f>
        <v>60</v>
      </c>
      <c r="W32" s="140">
        <f t="shared" si="6"/>
        <v>521.4</v>
      </c>
      <c r="X32" s="140">
        <f>AJ44</f>
        <v>1218.855</v>
      </c>
      <c r="Y32" s="154">
        <f>MAX(AI41:AI44)</f>
        <v>1242.9100000000001</v>
      </c>
      <c r="Z32" s="154">
        <f>MIN(AI41:AI44)</f>
        <v>1178.1500000000001</v>
      </c>
      <c r="AA32" s="155">
        <f t="shared" si="7"/>
        <v>1218.855</v>
      </c>
      <c r="AB32" s="155">
        <f t="shared" si="8"/>
        <v>1218.855</v>
      </c>
      <c r="AC32" s="155">
        <f t="shared" si="9"/>
        <v>1219.0556111808687</v>
      </c>
      <c r="AD32" s="162">
        <f>'[1]Report_Daily Hrly Load Sheet '!$K$71</f>
        <v>0</v>
      </c>
      <c r="AE32" s="173">
        <v>20</v>
      </c>
      <c r="AF32" s="81" t="s">
        <v>84</v>
      </c>
      <c r="AG32" s="79">
        <f>IF([1]Report_Actual_RTD!C24="","",[1]Report_Actual_RTD!C24)</f>
        <v>50.02</v>
      </c>
      <c r="AH32" s="174">
        <f>IF(SUM(AG29:AG32)&gt;0,AVERAGE(AG29:AG32),"")</f>
        <v>50.0075</v>
      </c>
      <c r="AI32" s="81">
        <f>[1]Report_Actual_RTD!E24</f>
        <v>979.43</v>
      </c>
      <c r="AJ32" s="82">
        <f>IF(SUM(AI29:AI32)&gt;0,AVERAGE(AI29:AI32),0)</f>
        <v>983.81499999999994</v>
      </c>
      <c r="AP32" s="158">
        <f t="shared" si="10"/>
        <v>0</v>
      </c>
      <c r="AQ32" s="147">
        <v>8</v>
      </c>
    </row>
    <row r="33" spans="1:43" s="91" customFormat="1" ht="18" customHeight="1">
      <c r="A33" s="148">
        <v>9</v>
      </c>
      <c r="B33" s="149">
        <f t="shared" si="11"/>
        <v>515.72692163868749</v>
      </c>
      <c r="C33" s="149">
        <f t="shared" si="12"/>
        <v>0</v>
      </c>
      <c r="D33" s="149">
        <f t="shared" si="13"/>
        <v>48.733962264150946</v>
      </c>
      <c r="E33" s="149">
        <f>BB17</f>
        <v>0</v>
      </c>
      <c r="F33" s="149">
        <f>BB18</f>
        <v>20.350000000000001</v>
      </c>
      <c r="G33" s="149">
        <f t="shared" si="14"/>
        <v>584.81088390283844</v>
      </c>
      <c r="H33" s="150">
        <f t="shared" si="0"/>
        <v>747.3333374541553</v>
      </c>
      <c r="I33" s="150">
        <f t="shared" si="1"/>
        <v>1332.1442213569937</v>
      </c>
      <c r="J33" s="150">
        <v>0</v>
      </c>
      <c r="K33" s="150">
        <f t="shared" si="2"/>
        <v>0</v>
      </c>
      <c r="L33" s="159">
        <v>0</v>
      </c>
      <c r="M33" s="159">
        <v>0</v>
      </c>
      <c r="N33" s="150">
        <f t="shared" si="3"/>
        <v>0</v>
      </c>
      <c r="O33" s="160">
        <f t="shared" si="4"/>
        <v>0</v>
      </c>
      <c r="P33" s="153">
        <f t="shared" si="5"/>
        <v>1332.1442213569937</v>
      </c>
      <c r="Q33" s="9"/>
      <c r="R33" s="161"/>
      <c r="S33" s="170">
        <v>9</v>
      </c>
      <c r="T33" s="139">
        <f>'[1]Report_Daily Hrly Load Sheet '!L29</f>
        <v>513.29999999999995</v>
      </c>
      <c r="U33" s="139">
        <f>'[1]Report_Daily Hrly Load Sheet '!L20</f>
        <v>0</v>
      </c>
      <c r="V33" s="139">
        <f>'[1]Report_Daily Hrly Load Sheet '!L7</f>
        <v>60</v>
      </c>
      <c r="W33" s="140">
        <f t="shared" si="6"/>
        <v>573.29999999999995</v>
      </c>
      <c r="X33" s="140">
        <f>AJ48</f>
        <v>1331.9250000000002</v>
      </c>
      <c r="Y33" s="154">
        <f>MAX(AI45:AI48)</f>
        <v>1371.94</v>
      </c>
      <c r="Z33" s="154">
        <f>MIN(AI45:AI48)</f>
        <v>1284.3</v>
      </c>
      <c r="AA33" s="155">
        <f t="shared" si="7"/>
        <v>1331.9250000000002</v>
      </c>
      <c r="AB33" s="155">
        <f t="shared" si="8"/>
        <v>1331.9250000000002</v>
      </c>
      <c r="AC33" s="155">
        <f t="shared" si="9"/>
        <v>1332.1442213569937</v>
      </c>
      <c r="AD33" s="162">
        <f>'[1]Report_Daily Hrly Load Sheet '!$L$71</f>
        <v>0</v>
      </c>
      <c r="AE33" s="173">
        <v>21</v>
      </c>
      <c r="AF33" s="81" t="s">
        <v>85</v>
      </c>
      <c r="AG33" s="79">
        <f>IF([1]Report_Actual_RTD!C25="","",[1]Report_Actual_RTD!C25)</f>
        <v>50.05</v>
      </c>
      <c r="AH33" s="90"/>
      <c r="AI33" s="81">
        <f>[1]Report_Actual_RTD!E25</f>
        <v>1002.43</v>
      </c>
      <c r="AJ33" s="82"/>
      <c r="AP33" s="158">
        <f t="shared" si="10"/>
        <v>0</v>
      </c>
      <c r="AQ33" s="171">
        <v>9</v>
      </c>
    </row>
    <row r="34" spans="1:43" s="177" customFormat="1" ht="18" customHeight="1">
      <c r="A34" s="148">
        <v>10</v>
      </c>
      <c r="B34" s="149">
        <f t="shared" si="11"/>
        <v>526.27656644134913</v>
      </c>
      <c r="C34" s="149">
        <f t="shared" si="12"/>
        <v>0</v>
      </c>
      <c r="D34" s="149">
        <f t="shared" si="13"/>
        <v>146.20188679245283</v>
      </c>
      <c r="E34" s="149">
        <f>BC17</f>
        <v>0</v>
      </c>
      <c r="F34" s="149">
        <f>BC18</f>
        <v>0</v>
      </c>
      <c r="G34" s="149">
        <f t="shared" si="14"/>
        <v>672.47845323380193</v>
      </c>
      <c r="H34" s="150">
        <f t="shared" si="0"/>
        <v>744.70154676619813</v>
      </c>
      <c r="I34" s="150">
        <f t="shared" si="1"/>
        <v>1417.18</v>
      </c>
      <c r="J34" s="163">
        <v>0</v>
      </c>
      <c r="K34" s="163">
        <f t="shared" si="2"/>
        <v>0</v>
      </c>
      <c r="L34" s="151">
        <v>0</v>
      </c>
      <c r="M34" s="151">
        <v>0</v>
      </c>
      <c r="N34" s="150">
        <f t="shared" si="3"/>
        <v>0</v>
      </c>
      <c r="O34" s="152">
        <f t="shared" si="4"/>
        <v>0</v>
      </c>
      <c r="P34" s="153">
        <f t="shared" si="5"/>
        <v>1417.18</v>
      </c>
      <c r="Q34" s="175"/>
      <c r="R34" s="161"/>
      <c r="S34" s="165">
        <v>10</v>
      </c>
      <c r="T34" s="139">
        <f>'[1]Report_Daily Hrly Load Sheet '!M29</f>
        <v>523.79999999999995</v>
      </c>
      <c r="U34" s="139">
        <f>'[1]Report_Daily Hrly Load Sheet '!M20</f>
        <v>0</v>
      </c>
      <c r="V34" s="166">
        <f>'[1]Report_Daily Hrly Load Sheet '!M7</f>
        <v>180</v>
      </c>
      <c r="W34" s="140">
        <f t="shared" si="6"/>
        <v>703.8</v>
      </c>
      <c r="X34" s="176">
        <f>AJ52</f>
        <v>1395.665</v>
      </c>
      <c r="Y34" s="154">
        <f>MAX(AI49:AI52)</f>
        <v>1417.18</v>
      </c>
      <c r="Z34" s="154">
        <f>MIN(AI49:AI52)</f>
        <v>1376.62</v>
      </c>
      <c r="AA34" s="155">
        <f t="shared" si="7"/>
        <v>1417.18</v>
      </c>
      <c r="AB34" s="155">
        <f t="shared" si="8"/>
        <v>1417.18</v>
      </c>
      <c r="AC34" s="155">
        <f t="shared" si="9"/>
        <v>1417.18</v>
      </c>
      <c r="AD34" s="162">
        <f>'[1]Report_Daily Hrly Load Sheet '!$M$71</f>
        <v>0</v>
      </c>
      <c r="AE34" s="173">
        <v>22</v>
      </c>
      <c r="AF34" s="81" t="s">
        <v>86</v>
      </c>
      <c r="AG34" s="79">
        <f>IF([1]Report_Actual_RTD!C26="","",[1]Report_Actual_RTD!C26)</f>
        <v>50.03</v>
      </c>
      <c r="AH34" s="90"/>
      <c r="AI34" s="81">
        <f>[1]Report_Actual_RTD!E26</f>
        <v>991.11</v>
      </c>
      <c r="AJ34" s="82"/>
      <c r="AP34" s="168">
        <f t="shared" si="10"/>
        <v>0</v>
      </c>
      <c r="AQ34" s="169">
        <v>10</v>
      </c>
    </row>
    <row r="35" spans="1:43" s="32" customFormat="1" ht="18" customHeight="1">
      <c r="A35" s="148">
        <v>11</v>
      </c>
      <c r="B35" s="149">
        <f t="shared" si="11"/>
        <v>462.3457189372196</v>
      </c>
      <c r="C35" s="149">
        <f t="shared" si="12"/>
        <v>0</v>
      </c>
      <c r="D35" s="149">
        <f t="shared" si="13"/>
        <v>162.44654088050316</v>
      </c>
      <c r="E35" s="149">
        <f>BD17</f>
        <v>0</v>
      </c>
      <c r="F35" s="149">
        <f>BD18</f>
        <v>0</v>
      </c>
      <c r="G35" s="149">
        <f t="shared" si="14"/>
        <v>624.79225981772277</v>
      </c>
      <c r="H35" s="150">
        <f t="shared" si="0"/>
        <v>760.03063048750198</v>
      </c>
      <c r="I35" s="150">
        <f t="shared" si="1"/>
        <v>1384.8228903052247</v>
      </c>
      <c r="J35" s="150">
        <v>0</v>
      </c>
      <c r="K35" s="150">
        <f t="shared" si="2"/>
        <v>0</v>
      </c>
      <c r="L35" s="151">
        <v>0</v>
      </c>
      <c r="M35" s="151">
        <v>0</v>
      </c>
      <c r="N35" s="150">
        <f t="shared" si="3"/>
        <v>0</v>
      </c>
      <c r="O35" s="152">
        <f t="shared" si="4"/>
        <v>0</v>
      </c>
      <c r="P35" s="153">
        <f t="shared" si="5"/>
        <v>1384.8228903052247</v>
      </c>
      <c r="Q35" s="15"/>
      <c r="R35" s="161"/>
      <c r="S35" s="108">
        <v>11</v>
      </c>
      <c r="T35" s="139">
        <f>'[1]Report_Daily Hrly Load Sheet '!N29</f>
        <v>460.16999999999996</v>
      </c>
      <c r="U35" s="139">
        <f>'[1]Report_Daily Hrly Load Sheet '!N20</f>
        <v>0</v>
      </c>
      <c r="V35" s="139">
        <f>'[1]Report_Daily Hrly Load Sheet '!N7</f>
        <v>200</v>
      </c>
      <c r="W35" s="140">
        <f t="shared" si="6"/>
        <v>660.17</v>
      </c>
      <c r="X35" s="140">
        <f>AJ56</f>
        <v>1384.595</v>
      </c>
      <c r="Y35" s="154">
        <f>MAX(AI53:AI56)</f>
        <v>1394.61</v>
      </c>
      <c r="Z35" s="154">
        <f>MIN(AI53:AI56)</f>
        <v>1363.49</v>
      </c>
      <c r="AA35" s="155">
        <f t="shared" si="7"/>
        <v>1384.595</v>
      </c>
      <c r="AB35" s="155">
        <f t="shared" si="8"/>
        <v>1384.595</v>
      </c>
      <c r="AC35" s="155">
        <f t="shared" si="9"/>
        <v>1384.8228903052247</v>
      </c>
      <c r="AD35" s="162">
        <f>'[1]Report_Daily Hrly Load Sheet '!$N$71</f>
        <v>0</v>
      </c>
      <c r="AE35" s="157">
        <v>23</v>
      </c>
      <c r="AF35" s="78" t="s">
        <v>87</v>
      </c>
      <c r="AG35" s="79">
        <f>IF([1]Report_Actual_RTD!C27="","",[1]Report_Actual_RTD!C27)</f>
        <v>50.01</v>
      </c>
      <c r="AH35" s="80"/>
      <c r="AI35" s="81">
        <f>[1]Report_Actual_RTD!E27</f>
        <v>996.46</v>
      </c>
      <c r="AJ35" s="82"/>
      <c r="AP35" s="178">
        <f t="shared" si="10"/>
        <v>0</v>
      </c>
      <c r="AQ35" s="147">
        <v>11</v>
      </c>
    </row>
    <row r="36" spans="1:43" ht="18" customHeight="1">
      <c r="A36" s="148">
        <v>12</v>
      </c>
      <c r="B36" s="149">
        <f t="shared" si="11"/>
        <v>483.39477213872067</v>
      </c>
      <c r="C36" s="149">
        <f t="shared" si="12"/>
        <v>0</v>
      </c>
      <c r="D36" s="149">
        <f t="shared" si="13"/>
        <v>162.44654088050316</v>
      </c>
      <c r="E36" s="149">
        <f>BE17</f>
        <v>0</v>
      </c>
      <c r="F36" s="149">
        <f>BE18</f>
        <v>0</v>
      </c>
      <c r="G36" s="149">
        <f t="shared" si="14"/>
        <v>645.84131301922389</v>
      </c>
      <c r="H36" s="150">
        <f t="shared" si="0"/>
        <v>709.86428566353311</v>
      </c>
      <c r="I36" s="150">
        <f t="shared" si="1"/>
        <v>1355.705598682757</v>
      </c>
      <c r="J36" s="150">
        <v>0</v>
      </c>
      <c r="K36" s="150">
        <f t="shared" si="2"/>
        <v>0</v>
      </c>
      <c r="L36" s="151">
        <v>0</v>
      </c>
      <c r="M36" s="151">
        <v>0</v>
      </c>
      <c r="N36" s="150">
        <f t="shared" si="3"/>
        <v>0</v>
      </c>
      <c r="O36" s="152">
        <f t="shared" si="4"/>
        <v>0</v>
      </c>
      <c r="P36" s="153">
        <f t="shared" si="5"/>
        <v>1355.705598682757</v>
      </c>
      <c r="Q36" s="15"/>
      <c r="R36" s="161"/>
      <c r="S36" s="108">
        <v>12</v>
      </c>
      <c r="T36" s="139">
        <f>'[1]Report_Daily Hrly Load Sheet '!O29</f>
        <v>481.12</v>
      </c>
      <c r="U36" s="139">
        <f>'[1]Report_Daily Hrly Load Sheet '!O20</f>
        <v>0</v>
      </c>
      <c r="V36" s="139">
        <f>'[1]Report_Daily Hrly Load Sheet '!O7</f>
        <v>200</v>
      </c>
      <c r="W36" s="140">
        <f t="shared" si="6"/>
        <v>681.12</v>
      </c>
      <c r="X36" s="140">
        <f>AJ60</f>
        <v>1355.4825000000001</v>
      </c>
      <c r="Y36" s="154">
        <f>MAX(AI57:AI60)</f>
        <v>1372.23</v>
      </c>
      <c r="Z36" s="154">
        <f>MIN(AI57:AI60)</f>
        <v>1339.38</v>
      </c>
      <c r="AA36" s="155">
        <f t="shared" si="7"/>
        <v>1355.4825000000001</v>
      </c>
      <c r="AB36" s="155">
        <f t="shared" si="8"/>
        <v>1355.4825000000001</v>
      </c>
      <c r="AC36" s="155">
        <f t="shared" si="9"/>
        <v>1355.705598682757</v>
      </c>
      <c r="AD36" s="162">
        <f>'[1]Report_Daily Hrly Load Sheet '!$O$71</f>
        <v>0</v>
      </c>
      <c r="AE36" s="157">
        <v>24</v>
      </c>
      <c r="AF36" s="78" t="s">
        <v>88</v>
      </c>
      <c r="AG36" s="79">
        <f>IF([1]Report_Actual_RTD!C28="","",[1]Report_Actual_RTD!C28)</f>
        <v>50.03</v>
      </c>
      <c r="AH36" s="145">
        <f>IF(SUM(AG33:AG36)&gt;0,AVERAGE(AG33:AG36),"")</f>
        <v>50.03</v>
      </c>
      <c r="AI36" s="81">
        <f>[1]Report_Actual_RTD!E28</f>
        <v>1005.05</v>
      </c>
      <c r="AJ36" s="82">
        <f>IF(SUM(AI33:AI36)&gt;0,AVERAGE(AI33:AI36),0)</f>
        <v>998.76250000000005</v>
      </c>
      <c r="AP36" s="158">
        <f t="shared" si="10"/>
        <v>0</v>
      </c>
      <c r="AQ36" s="147">
        <v>12</v>
      </c>
    </row>
    <row r="37" spans="1:43" ht="18" customHeight="1">
      <c r="A37" s="148">
        <v>13</v>
      </c>
      <c r="B37" s="149">
        <f t="shared" si="11"/>
        <v>536.44441457496202</v>
      </c>
      <c r="C37" s="149">
        <f t="shared" si="12"/>
        <v>0</v>
      </c>
      <c r="D37" s="149">
        <f t="shared" si="13"/>
        <v>89.345597484276738</v>
      </c>
      <c r="E37" s="149">
        <f>BF17</f>
        <v>30.01</v>
      </c>
      <c r="F37" s="149">
        <f>BF18</f>
        <v>0</v>
      </c>
      <c r="G37" s="149">
        <f t="shared" si="14"/>
        <v>625.79001205923873</v>
      </c>
      <c r="H37" s="150">
        <f t="shared" si="0"/>
        <v>660.93423486047436</v>
      </c>
      <c r="I37" s="150">
        <f t="shared" si="1"/>
        <v>1286.7242469197131</v>
      </c>
      <c r="J37" s="150">
        <v>0</v>
      </c>
      <c r="K37" s="150">
        <f t="shared" si="2"/>
        <v>0</v>
      </c>
      <c r="L37" s="151">
        <v>0</v>
      </c>
      <c r="M37" s="151">
        <v>0</v>
      </c>
      <c r="N37" s="150">
        <f t="shared" si="3"/>
        <v>0</v>
      </c>
      <c r="O37" s="152">
        <f t="shared" si="4"/>
        <v>0</v>
      </c>
      <c r="P37" s="153">
        <f t="shared" si="5"/>
        <v>1286.7242469197131</v>
      </c>
      <c r="Q37" s="15"/>
      <c r="R37" s="161"/>
      <c r="S37" s="108">
        <v>13</v>
      </c>
      <c r="T37" s="139">
        <f>'[1]Report_Daily Hrly Load Sheet '!P29</f>
        <v>533.91999999999996</v>
      </c>
      <c r="U37" s="139">
        <f>'[1]Report_Daily Hrly Load Sheet '!P20</f>
        <v>0</v>
      </c>
      <c r="V37" s="139">
        <f>'[1]Report_Daily Hrly Load Sheet '!P7</f>
        <v>110</v>
      </c>
      <c r="W37" s="140">
        <f t="shared" si="6"/>
        <v>643.91999999999996</v>
      </c>
      <c r="X37" s="140">
        <f>AJ65</f>
        <v>1286.5124999999998</v>
      </c>
      <c r="Y37" s="154">
        <f>MAX(AI61:AI65)</f>
        <v>1312.05</v>
      </c>
      <c r="Z37" s="154">
        <f>MIN(AI61:AI65)</f>
        <v>1251.1199999999999</v>
      </c>
      <c r="AA37" s="155">
        <f t="shared" si="7"/>
        <v>1286.5124999999998</v>
      </c>
      <c r="AB37" s="155">
        <f t="shared" si="8"/>
        <v>1286.5124999999998</v>
      </c>
      <c r="AC37" s="155">
        <f t="shared" si="9"/>
        <v>1286.7242469197131</v>
      </c>
      <c r="AD37" s="162">
        <f>'[1]Report_Daily Hrly Load Sheet '!$P$71</f>
        <v>0</v>
      </c>
      <c r="AE37" s="157">
        <v>25</v>
      </c>
      <c r="AF37" s="78" t="s">
        <v>89</v>
      </c>
      <c r="AG37" s="79">
        <f>IF([1]Report_Actual_RTD!C29="","",[1]Report_Actual_RTD!C29)</f>
        <v>50.07</v>
      </c>
      <c r="AH37" s="80"/>
      <c r="AI37" s="81">
        <f>[1]Report_Actual_RTD!E29</f>
        <v>1046.3399999999999</v>
      </c>
      <c r="AJ37" s="82"/>
      <c r="AP37" s="158">
        <f t="shared" si="10"/>
        <v>0</v>
      </c>
      <c r="AQ37" s="147">
        <v>13</v>
      </c>
    </row>
    <row r="38" spans="1:43" ht="18" customHeight="1">
      <c r="A38" s="148">
        <v>14</v>
      </c>
      <c r="B38" s="149">
        <f t="shared" si="11"/>
        <v>532.78720437670597</v>
      </c>
      <c r="C38" s="149">
        <f t="shared" si="12"/>
        <v>37.723113487819369</v>
      </c>
      <c r="D38" s="149">
        <f t="shared" si="13"/>
        <v>73.100943396226413</v>
      </c>
      <c r="E38" s="149">
        <f>BG17</f>
        <v>30.02</v>
      </c>
      <c r="F38" s="149">
        <f>BG18</f>
        <v>0</v>
      </c>
      <c r="G38" s="149">
        <f t="shared" si="14"/>
        <v>643.61126126075169</v>
      </c>
      <c r="H38" s="150">
        <f t="shared" si="0"/>
        <v>502.69737847622855</v>
      </c>
      <c r="I38" s="150">
        <f t="shared" si="1"/>
        <v>1146.3086397369802</v>
      </c>
      <c r="J38" s="150">
        <v>0</v>
      </c>
      <c r="K38" s="150">
        <f t="shared" si="2"/>
        <v>0</v>
      </c>
      <c r="L38" s="151">
        <v>0</v>
      </c>
      <c r="M38" s="151">
        <v>0</v>
      </c>
      <c r="N38" s="150">
        <f t="shared" si="3"/>
        <v>0</v>
      </c>
      <c r="O38" s="152">
        <f t="shared" si="4"/>
        <v>0</v>
      </c>
      <c r="P38" s="153">
        <f t="shared" si="5"/>
        <v>1146.3086397369802</v>
      </c>
      <c r="Q38" s="15"/>
      <c r="R38" s="161"/>
      <c r="S38" s="108">
        <v>14</v>
      </c>
      <c r="T38" s="139">
        <f>'[1]Report_Daily Hrly Load Sheet '!Q29</f>
        <v>530.28</v>
      </c>
      <c r="U38" s="139">
        <f>'[1]Report_Daily Hrly Load Sheet '!Q20</f>
        <v>40</v>
      </c>
      <c r="V38" s="139">
        <f>'[1]Report_Daily Hrly Load Sheet '!Q7</f>
        <v>90</v>
      </c>
      <c r="W38" s="140">
        <f t="shared" si="6"/>
        <v>660.28</v>
      </c>
      <c r="X38" s="140">
        <f>AJ70</f>
        <v>1146.1199999999999</v>
      </c>
      <c r="Y38" s="154">
        <f>MAX(AI68:AI70)</f>
        <v>1146.49</v>
      </c>
      <c r="Z38" s="154">
        <f>MIN(AI68:AI70)</f>
        <v>1089.1500000000001</v>
      </c>
      <c r="AA38" s="155">
        <f t="shared" si="7"/>
        <v>1146.1199999999999</v>
      </c>
      <c r="AB38" s="155">
        <f t="shared" si="8"/>
        <v>1146.1199999999999</v>
      </c>
      <c r="AC38" s="155">
        <f t="shared" si="9"/>
        <v>1146.3086397369802</v>
      </c>
      <c r="AD38" s="162">
        <f>'[1]Report_Daily Hrly Load Sheet '!$Q$71</f>
        <v>0</v>
      </c>
      <c r="AE38" s="173">
        <v>26</v>
      </c>
      <c r="AF38" s="179" t="s">
        <v>90</v>
      </c>
      <c r="AG38" s="79">
        <f>IF([1]Report_Actual_RTD!C30="","",[1]Report_Actual_RTD!C30)</f>
        <v>50.04</v>
      </c>
      <c r="AH38" s="179"/>
      <c r="AI38" s="81">
        <f>[1]Report_Actual_RTD!E30</f>
        <v>1088.76</v>
      </c>
      <c r="AJ38" s="82"/>
      <c r="AP38" s="158">
        <f t="shared" si="10"/>
        <v>40</v>
      </c>
      <c r="AQ38" s="147">
        <v>14</v>
      </c>
    </row>
    <row r="39" spans="1:43" ht="18" customHeight="1">
      <c r="A39" s="148">
        <v>15</v>
      </c>
      <c r="B39" s="149">
        <f t="shared" si="11"/>
        <v>620.69086378478858</v>
      </c>
      <c r="C39" s="149">
        <f t="shared" si="12"/>
        <v>37.723113487819369</v>
      </c>
      <c r="D39" s="149">
        <f t="shared" si="13"/>
        <v>89.345597484276738</v>
      </c>
      <c r="E39" s="149">
        <f>BH17</f>
        <v>30.04</v>
      </c>
      <c r="F39" s="149">
        <f>BH18</f>
        <v>0</v>
      </c>
      <c r="G39" s="149">
        <f t="shared" si="14"/>
        <v>747.7595747568846</v>
      </c>
      <c r="H39" s="150">
        <f t="shared" si="0"/>
        <v>374.320077790597</v>
      </c>
      <c r="I39" s="150">
        <f t="shared" si="1"/>
        <v>1122.0796525474816</v>
      </c>
      <c r="J39" s="150">
        <v>0</v>
      </c>
      <c r="K39" s="150">
        <f t="shared" si="2"/>
        <v>0</v>
      </c>
      <c r="L39" s="151">
        <v>0</v>
      </c>
      <c r="M39" s="151">
        <v>0</v>
      </c>
      <c r="N39" s="150">
        <f t="shared" si="3"/>
        <v>0</v>
      </c>
      <c r="O39" s="152">
        <f t="shared" si="4"/>
        <v>0</v>
      </c>
      <c r="P39" s="153">
        <f t="shared" si="5"/>
        <v>1122.0796525474816</v>
      </c>
      <c r="Q39" s="15"/>
      <c r="R39" s="161"/>
      <c r="S39" s="108">
        <v>15</v>
      </c>
      <c r="T39" s="139">
        <f>'[1]Report_Daily Hrly Load Sheet '!R29</f>
        <v>617.77</v>
      </c>
      <c r="U39" s="139">
        <f>'[1]Report_Daily Hrly Load Sheet '!R20</f>
        <v>40</v>
      </c>
      <c r="V39" s="139">
        <f>'[1]Report_Daily Hrly Load Sheet '!R7</f>
        <v>110</v>
      </c>
      <c r="W39" s="140">
        <f t="shared" si="6"/>
        <v>767.77</v>
      </c>
      <c r="X39" s="140">
        <f>AJ74</f>
        <v>1121.895</v>
      </c>
      <c r="Y39" s="154">
        <f>MAX(AI71:AI74)</f>
        <v>1151.81</v>
      </c>
      <c r="Z39" s="154">
        <f>MIN(AI71:AI74)</f>
        <v>1089.29</v>
      </c>
      <c r="AA39" s="155">
        <f t="shared" si="7"/>
        <v>1121.895</v>
      </c>
      <c r="AB39" s="155">
        <f t="shared" si="8"/>
        <v>1121.895</v>
      </c>
      <c r="AC39" s="155">
        <f t="shared" si="9"/>
        <v>1122.0796525474816</v>
      </c>
      <c r="AD39" s="162">
        <f>'[1]Report_Daily Hrly Load Sheet '!$R$71</f>
        <v>0</v>
      </c>
      <c r="AE39" s="173">
        <v>27</v>
      </c>
      <c r="AF39" s="81" t="s">
        <v>91</v>
      </c>
      <c r="AG39" s="79">
        <f>IF([1]Report_Actual_RTD!C31="","",[1]Report_Actual_RTD!C31)</f>
        <v>50.02</v>
      </c>
      <c r="AH39" s="180"/>
      <c r="AI39" s="81">
        <f>[1]Report_Actual_RTD!E31</f>
        <v>1132.6199999999999</v>
      </c>
      <c r="AJ39" s="82"/>
      <c r="AP39" s="158">
        <f t="shared" si="10"/>
        <v>40</v>
      </c>
      <c r="AQ39" s="147">
        <v>15</v>
      </c>
    </row>
    <row r="40" spans="1:43" ht="18" customHeight="1">
      <c r="A40" s="148">
        <v>16</v>
      </c>
      <c r="B40" s="149">
        <f t="shared" si="11"/>
        <v>651.49582660856061</v>
      </c>
      <c r="C40" s="149">
        <f t="shared" si="12"/>
        <v>37.723113487819369</v>
      </c>
      <c r="D40" s="149">
        <f t="shared" si="13"/>
        <v>105.59025157232705</v>
      </c>
      <c r="E40" s="149">
        <f>BI17</f>
        <v>25.03</v>
      </c>
      <c r="F40" s="149">
        <f>BI18</f>
        <v>0</v>
      </c>
      <c r="G40" s="149">
        <f t="shared" si="14"/>
        <v>794.80919166870694</v>
      </c>
      <c r="H40" s="150">
        <f t="shared" si="0"/>
        <v>336.92454958245435</v>
      </c>
      <c r="I40" s="150">
        <f t="shared" si="1"/>
        <v>1131.7337412511613</v>
      </c>
      <c r="J40" s="150">
        <v>0</v>
      </c>
      <c r="K40" s="150">
        <f t="shared" si="2"/>
        <v>0</v>
      </c>
      <c r="L40" s="151">
        <v>0</v>
      </c>
      <c r="M40" s="151">
        <v>0</v>
      </c>
      <c r="N40" s="150">
        <f t="shared" si="3"/>
        <v>0</v>
      </c>
      <c r="O40" s="152">
        <f t="shared" si="4"/>
        <v>0</v>
      </c>
      <c r="P40" s="153">
        <f t="shared" si="5"/>
        <v>1131.7337412511613</v>
      </c>
      <c r="Q40" s="15"/>
      <c r="R40" s="161"/>
      <c r="S40" s="108">
        <v>16</v>
      </c>
      <c r="T40" s="139">
        <f>'[1]Report_Daily Hrly Load Sheet '!S29</f>
        <v>648.43000000000006</v>
      </c>
      <c r="U40" s="139">
        <f>'[1]Report_Daily Hrly Load Sheet '!S20</f>
        <v>40</v>
      </c>
      <c r="V40" s="139">
        <f>'[1]Report_Daily Hrly Load Sheet '!S7</f>
        <v>130</v>
      </c>
      <c r="W40" s="140">
        <f t="shared" si="6"/>
        <v>818.43000000000006</v>
      </c>
      <c r="X40" s="140">
        <f>AJ78</f>
        <v>1131.5475000000001</v>
      </c>
      <c r="Y40" s="154">
        <f>MAX(AI75:AI78)</f>
        <v>1154.69</v>
      </c>
      <c r="Z40" s="154">
        <f>MIN(AI75:AI78)</f>
        <v>1118.3800000000001</v>
      </c>
      <c r="AA40" s="155">
        <f t="shared" si="7"/>
        <v>1131.5475000000001</v>
      </c>
      <c r="AB40" s="155">
        <f t="shared" si="8"/>
        <v>1131.5475000000001</v>
      </c>
      <c r="AC40" s="155">
        <f t="shared" si="9"/>
        <v>1131.7337412511613</v>
      </c>
      <c r="AD40" s="162">
        <f>'[1]Report_Daily Hrly Load Sheet '!$S$71</f>
        <v>0</v>
      </c>
      <c r="AE40" s="157">
        <v>28</v>
      </c>
      <c r="AF40" s="78" t="s">
        <v>92</v>
      </c>
      <c r="AG40" s="79">
        <f>IF([1]Report_Actual_RTD!C32="","",[1]Report_Actual_RTD!C32)</f>
        <v>50</v>
      </c>
      <c r="AH40" s="145">
        <f>IF(SUM(AG37:AG40)&gt;0,AVERAGE(AG37:AG40),"")</f>
        <v>50.032499999999999</v>
      </c>
      <c r="AI40" s="81">
        <f>[1]Report_Actual_RTD!E32</f>
        <v>1154.8900000000001</v>
      </c>
      <c r="AJ40" s="82">
        <f>IF(SUM(AI37:AI40)&gt;0,AVERAGE(AI37:AI40),0)</f>
        <v>1105.6524999999999</v>
      </c>
      <c r="AP40" s="158">
        <f t="shared" si="10"/>
        <v>40</v>
      </c>
      <c r="AQ40" s="147">
        <v>16</v>
      </c>
    </row>
    <row r="41" spans="1:43" ht="18" customHeight="1">
      <c r="A41" s="148">
        <v>17</v>
      </c>
      <c r="B41" s="149">
        <f t="shared" si="11"/>
        <v>637.15835695770522</v>
      </c>
      <c r="C41" s="149">
        <f t="shared" si="12"/>
        <v>13.203089720736779</v>
      </c>
      <c r="D41" s="149">
        <f t="shared" si="13"/>
        <v>146.20188679245283</v>
      </c>
      <c r="E41" s="149">
        <f>BJ17</f>
        <v>25.01</v>
      </c>
      <c r="F41" s="149">
        <f>BJ18</f>
        <v>18.5</v>
      </c>
      <c r="G41" s="149">
        <f t="shared" si="14"/>
        <v>815.0633334708948</v>
      </c>
      <c r="H41" s="150">
        <f t="shared" si="0"/>
        <v>262.33896684728165</v>
      </c>
      <c r="I41" s="150">
        <f t="shared" si="1"/>
        <v>1077.4023003181765</v>
      </c>
      <c r="J41" s="150">
        <v>0</v>
      </c>
      <c r="K41" s="150">
        <f t="shared" si="2"/>
        <v>0</v>
      </c>
      <c r="L41" s="151">
        <v>0</v>
      </c>
      <c r="M41" s="151">
        <v>0</v>
      </c>
      <c r="N41" s="150">
        <f t="shared" si="3"/>
        <v>0</v>
      </c>
      <c r="O41" s="152">
        <f t="shared" si="4"/>
        <v>0</v>
      </c>
      <c r="P41" s="153">
        <f t="shared" si="5"/>
        <v>1077.4023003181765</v>
      </c>
      <c r="Q41" s="15"/>
      <c r="R41" s="161"/>
      <c r="S41" s="108">
        <v>17</v>
      </c>
      <c r="T41" s="139">
        <f>'[1]Report_Daily Hrly Load Sheet '!T29</f>
        <v>634.16000000000008</v>
      </c>
      <c r="U41" s="139">
        <f>'[1]Report_Daily Hrly Load Sheet '!T20</f>
        <v>14</v>
      </c>
      <c r="V41" s="139">
        <f>'[1]Report_Daily Hrly Load Sheet '!T7</f>
        <v>180</v>
      </c>
      <c r="W41" s="140">
        <f t="shared" si="6"/>
        <v>828.16000000000008</v>
      </c>
      <c r="X41" s="140">
        <f>AJ82</f>
        <v>1077.2249999999999</v>
      </c>
      <c r="Y41" s="154">
        <f>MAX(AI79:AI82)</f>
        <v>1086.21</v>
      </c>
      <c r="Z41" s="154">
        <f>MIN(AI79:AI82)</f>
        <v>1066.8499999999999</v>
      </c>
      <c r="AA41" s="155">
        <f t="shared" si="7"/>
        <v>1077.2249999999999</v>
      </c>
      <c r="AB41" s="155">
        <f t="shared" si="8"/>
        <v>1077.2249999999999</v>
      </c>
      <c r="AC41" s="155">
        <f t="shared" si="9"/>
        <v>1077.4023003181765</v>
      </c>
      <c r="AD41" s="162">
        <f>'[1]Report_Daily Hrly Load Sheet '!$T$71</f>
        <v>0</v>
      </c>
      <c r="AE41" s="157">
        <v>29</v>
      </c>
      <c r="AF41" s="78" t="s">
        <v>93</v>
      </c>
      <c r="AG41" s="79">
        <f>IF([1]Report_Actual_RTD!C33="","",[1]Report_Actual_RTD!C33)</f>
        <v>49.99</v>
      </c>
      <c r="AH41" s="80"/>
      <c r="AI41" s="81">
        <f>[1]Report_Actual_RTD!E33</f>
        <v>1178.1500000000001</v>
      </c>
      <c r="AJ41" s="82"/>
      <c r="AP41" s="158">
        <f t="shared" si="10"/>
        <v>14</v>
      </c>
      <c r="AQ41" s="147">
        <v>17</v>
      </c>
    </row>
    <row r="42" spans="1:43" ht="18" customHeight="1">
      <c r="A42" s="148">
        <v>18</v>
      </c>
      <c r="B42" s="149">
        <f t="shared" si="11"/>
        <v>556.15717943479262</v>
      </c>
      <c r="C42" s="149">
        <f t="shared" si="12"/>
        <v>13.203089720736779</v>
      </c>
      <c r="D42" s="149">
        <f t="shared" si="13"/>
        <v>162.44654088050316</v>
      </c>
      <c r="E42" s="149">
        <f>BK17</f>
        <v>25.02</v>
      </c>
      <c r="F42" s="149">
        <f>BK18</f>
        <v>81.400000000000006</v>
      </c>
      <c r="G42" s="149">
        <f t="shared" si="14"/>
        <v>813.20681003603261</v>
      </c>
      <c r="H42" s="150">
        <f t="shared" si="0"/>
        <v>306.98503184807748</v>
      </c>
      <c r="I42" s="150">
        <f t="shared" si="1"/>
        <v>1120.1918418841101</v>
      </c>
      <c r="J42" s="150">
        <v>0</v>
      </c>
      <c r="K42" s="150">
        <f t="shared" si="2"/>
        <v>0</v>
      </c>
      <c r="L42" s="151">
        <v>0</v>
      </c>
      <c r="M42" s="151">
        <v>0</v>
      </c>
      <c r="N42" s="150">
        <f t="shared" si="3"/>
        <v>0</v>
      </c>
      <c r="O42" s="152">
        <f t="shared" si="4"/>
        <v>0</v>
      </c>
      <c r="P42" s="153">
        <f t="shared" si="5"/>
        <v>1120.1918418841101</v>
      </c>
      <c r="Q42" s="15"/>
      <c r="R42" s="161"/>
      <c r="S42" s="108">
        <v>18</v>
      </c>
      <c r="T42" s="139">
        <f>'[1]Report_Daily Hrly Load Sheet '!U29</f>
        <v>553.54</v>
      </c>
      <c r="U42" s="139">
        <f>'[1]Report_Daily Hrly Load Sheet '!U20</f>
        <v>14</v>
      </c>
      <c r="V42" s="139">
        <f>'[1]Report_Daily Hrly Load Sheet '!U7</f>
        <v>200</v>
      </c>
      <c r="W42" s="140">
        <f t="shared" si="6"/>
        <v>767.54</v>
      </c>
      <c r="X42" s="140">
        <f>AJ86</f>
        <v>1120.0075000000002</v>
      </c>
      <c r="Y42" s="154">
        <f>MAX(AI83:AI86)</f>
        <v>1172.43</v>
      </c>
      <c r="Z42" s="154">
        <f>MIN(AI83:AI86)</f>
        <v>1084.51</v>
      </c>
      <c r="AA42" s="155">
        <f t="shared" si="7"/>
        <v>1120.0075000000002</v>
      </c>
      <c r="AB42" s="155">
        <f t="shared" si="8"/>
        <v>1120.0075000000002</v>
      </c>
      <c r="AC42" s="155">
        <f t="shared" si="9"/>
        <v>1120.1918418841101</v>
      </c>
      <c r="AD42" s="162">
        <f>'[1]Report_Daily Hrly Load Sheet '!$U$71</f>
        <v>0</v>
      </c>
      <c r="AE42" s="157">
        <v>30</v>
      </c>
      <c r="AF42" s="78" t="s">
        <v>94</v>
      </c>
      <c r="AG42" s="79">
        <f>IF([1]Report_Actual_RTD!C34="","",[1]Report_Actual_RTD!C34)</f>
        <v>49.95</v>
      </c>
      <c r="AH42" s="80"/>
      <c r="AI42" s="81">
        <f>[1]Report_Actual_RTD!E34</f>
        <v>1211.6300000000001</v>
      </c>
      <c r="AJ42" s="82"/>
      <c r="AP42" s="158">
        <f t="shared" si="10"/>
        <v>14</v>
      </c>
      <c r="AQ42" s="147">
        <v>18</v>
      </c>
    </row>
    <row r="43" spans="1:43" ht="18" customHeight="1">
      <c r="A43" s="148">
        <v>19</v>
      </c>
      <c r="B43" s="149">
        <f t="shared" si="11"/>
        <v>535.54015930616242</v>
      </c>
      <c r="C43" s="149">
        <f t="shared" si="12"/>
        <v>13.203089720736779</v>
      </c>
      <c r="D43" s="149">
        <f t="shared" si="13"/>
        <v>146.20188679245283</v>
      </c>
      <c r="E43" s="149">
        <f>BL17</f>
        <v>25.07</v>
      </c>
      <c r="F43" s="149">
        <f>BL18</f>
        <v>88.8</v>
      </c>
      <c r="G43" s="149">
        <f t="shared" si="14"/>
        <v>783.74513581935196</v>
      </c>
      <c r="H43" s="150">
        <f t="shared" si="0"/>
        <v>454.43112190827594</v>
      </c>
      <c r="I43" s="150">
        <f t="shared" si="1"/>
        <v>1238.1762577276279</v>
      </c>
      <c r="J43" s="150">
        <v>0</v>
      </c>
      <c r="K43" s="150">
        <f t="shared" si="2"/>
        <v>0</v>
      </c>
      <c r="L43" s="159">
        <v>0</v>
      </c>
      <c r="M43" s="159">
        <v>0</v>
      </c>
      <c r="N43" s="150">
        <f t="shared" si="3"/>
        <v>0</v>
      </c>
      <c r="O43" s="160">
        <f t="shared" si="4"/>
        <v>0</v>
      </c>
      <c r="P43" s="153">
        <f t="shared" si="5"/>
        <v>1238.1762577276279</v>
      </c>
      <c r="Q43" s="15"/>
      <c r="R43" s="22"/>
      <c r="S43" s="108">
        <v>19</v>
      </c>
      <c r="T43" s="139">
        <f>'[1]Report_Daily Hrly Load Sheet '!V29</f>
        <v>533.02</v>
      </c>
      <c r="U43" s="139">
        <f>'[1]Report_Daily Hrly Load Sheet '!V20</f>
        <v>14</v>
      </c>
      <c r="V43" s="139">
        <f>'[1]Report_Daily Hrly Load Sheet '!V7</f>
        <v>180</v>
      </c>
      <c r="W43" s="140">
        <f t="shared" si="6"/>
        <v>727.02</v>
      </c>
      <c r="X43" s="140">
        <f>AJ90</f>
        <v>1237.9725000000001</v>
      </c>
      <c r="Y43" s="154">
        <f>MAX(AI87:AI90)</f>
        <v>1258.3</v>
      </c>
      <c r="Z43" s="154">
        <f>MIN(AI87:AI90)</f>
        <v>1193.26</v>
      </c>
      <c r="AA43" s="155">
        <f t="shared" si="7"/>
        <v>1237.9725000000001</v>
      </c>
      <c r="AB43" s="155">
        <f t="shared" si="8"/>
        <v>1237.9725000000001</v>
      </c>
      <c r="AC43" s="155">
        <f t="shared" si="9"/>
        <v>1238.1762577276279</v>
      </c>
      <c r="AD43" s="156">
        <f>'[1]Report_Daily Hrly Load Sheet '!$V$71</f>
        <v>0</v>
      </c>
      <c r="AE43" s="157">
        <v>31</v>
      </c>
      <c r="AF43" s="78" t="s">
        <v>95</v>
      </c>
      <c r="AG43" s="79">
        <f>IF([1]Report_Actual_RTD!C35="","",[1]Report_Actual_RTD!C35)</f>
        <v>49.99</v>
      </c>
      <c r="AH43" s="80"/>
      <c r="AI43" s="81">
        <f>[1]Report_Actual_RTD!E35</f>
        <v>1242.73</v>
      </c>
      <c r="AJ43" s="82"/>
      <c r="AP43" s="158">
        <f t="shared" si="10"/>
        <v>14</v>
      </c>
      <c r="AQ43" s="147">
        <v>19</v>
      </c>
    </row>
    <row r="44" spans="1:43" s="177" customFormat="1" ht="18" customHeight="1">
      <c r="A44" s="148">
        <v>20</v>
      </c>
      <c r="B44" s="149">
        <f t="shared" si="11"/>
        <v>708.60457047363559</v>
      </c>
      <c r="C44" s="149">
        <f t="shared" si="12"/>
        <v>85.725775401069527</v>
      </c>
      <c r="D44" s="149">
        <f t="shared" si="13"/>
        <v>138.07955974842767</v>
      </c>
      <c r="E44" s="149">
        <f>BM17</f>
        <v>101.05</v>
      </c>
      <c r="F44" s="149">
        <f>BM18</f>
        <v>88.8</v>
      </c>
      <c r="G44" s="149">
        <f t="shared" si="14"/>
        <v>1021.2099056231327</v>
      </c>
      <c r="H44" s="150">
        <f t="shared" si="0"/>
        <v>183.41583093744725</v>
      </c>
      <c r="I44" s="150">
        <f t="shared" si="1"/>
        <v>1204.62573656058</v>
      </c>
      <c r="J44" s="163">
        <v>0</v>
      </c>
      <c r="K44" s="163">
        <f t="shared" si="2"/>
        <v>0</v>
      </c>
      <c r="L44" s="151">
        <v>0</v>
      </c>
      <c r="M44" s="151">
        <v>0</v>
      </c>
      <c r="N44" s="150">
        <f t="shared" si="3"/>
        <v>0</v>
      </c>
      <c r="O44" s="152">
        <f t="shared" si="4"/>
        <v>0</v>
      </c>
      <c r="P44" s="153">
        <f t="shared" si="5"/>
        <v>1204.62573656058</v>
      </c>
      <c r="Q44" s="175"/>
      <c r="R44" s="181"/>
      <c r="S44" s="165">
        <v>20</v>
      </c>
      <c r="T44" s="139">
        <f>'[1]Report_Daily Hrly Load Sheet '!W29</f>
        <v>705.27</v>
      </c>
      <c r="U44" s="139">
        <f>'[1]Report_Daily Hrly Load Sheet '!W20</f>
        <v>90.9</v>
      </c>
      <c r="V44" s="166">
        <f>'[1]Report_Daily Hrly Load Sheet '!W7</f>
        <v>170</v>
      </c>
      <c r="W44" s="140">
        <f t="shared" si="6"/>
        <v>966.17</v>
      </c>
      <c r="X44" s="176">
        <f>AJ94</f>
        <v>1204.4275</v>
      </c>
      <c r="Y44" s="154">
        <f>MAX(AI91:AI94)</f>
        <v>1218.29</v>
      </c>
      <c r="Z44" s="154">
        <f>MIN(AI91:AI94)</f>
        <v>1185.2</v>
      </c>
      <c r="AA44" s="155">
        <f t="shared" si="7"/>
        <v>1204.4275</v>
      </c>
      <c r="AB44" s="155">
        <f t="shared" si="8"/>
        <v>1204.4275</v>
      </c>
      <c r="AC44" s="155">
        <f t="shared" si="9"/>
        <v>1204.62573656058</v>
      </c>
      <c r="AD44" s="162">
        <f>'[1]Report_Daily Hrly Load Sheet '!$W$71</f>
        <v>0</v>
      </c>
      <c r="AE44" s="157">
        <v>32</v>
      </c>
      <c r="AF44" s="78" t="s">
        <v>96</v>
      </c>
      <c r="AG44" s="79">
        <f>IF([1]Report_Actual_RTD!C36="","",[1]Report_Actual_RTD!C36)</f>
        <v>49.99</v>
      </c>
      <c r="AH44" s="145">
        <f>IF(SUM(AG41:AG44)&gt;0,AVERAGE(AG41:AG44),"")</f>
        <v>49.980000000000004</v>
      </c>
      <c r="AI44" s="81">
        <f>[1]Report_Actual_RTD!E36</f>
        <v>1242.9100000000001</v>
      </c>
      <c r="AJ44" s="82">
        <f>IF(SUM(AI41:AI44)&gt;0,AVERAGE(AI41:AI44),0)</f>
        <v>1218.855</v>
      </c>
      <c r="AP44" s="168">
        <f t="shared" si="10"/>
        <v>90.9</v>
      </c>
      <c r="AQ44" s="169">
        <v>20</v>
      </c>
    </row>
    <row r="45" spans="1:43" ht="18" customHeight="1">
      <c r="A45" s="148">
        <v>21</v>
      </c>
      <c r="B45" s="149">
        <f t="shared" si="11"/>
        <v>696.64830636395232</v>
      </c>
      <c r="C45" s="149">
        <f t="shared" si="12"/>
        <v>85.82008318478907</v>
      </c>
      <c r="D45" s="149">
        <f t="shared" si="13"/>
        <v>138.07955974842767</v>
      </c>
      <c r="E45" s="149">
        <f>BN17</f>
        <v>101.04</v>
      </c>
      <c r="F45" s="149">
        <f>BN18</f>
        <v>88.8</v>
      </c>
      <c r="G45" s="149">
        <f t="shared" si="14"/>
        <v>1009.347949297169</v>
      </c>
      <c r="H45" s="150">
        <f t="shared" si="0"/>
        <v>153.59342756927936</v>
      </c>
      <c r="I45" s="150">
        <f t="shared" si="1"/>
        <v>1162.9413768664483</v>
      </c>
      <c r="J45" s="150">
        <v>0</v>
      </c>
      <c r="K45" s="150">
        <f t="shared" si="2"/>
        <v>0</v>
      </c>
      <c r="L45" s="151">
        <v>0</v>
      </c>
      <c r="M45" s="151">
        <v>0</v>
      </c>
      <c r="N45" s="150">
        <f t="shared" si="3"/>
        <v>0</v>
      </c>
      <c r="O45" s="152">
        <f t="shared" si="4"/>
        <v>0</v>
      </c>
      <c r="P45" s="153">
        <f t="shared" si="5"/>
        <v>1162.9413768664483</v>
      </c>
      <c r="Q45" s="15"/>
      <c r="R45" s="161"/>
      <c r="S45" s="108">
        <v>21</v>
      </c>
      <c r="T45" s="139">
        <f>'[1]Report_Daily Hrly Load Sheet '!X29</f>
        <v>693.37</v>
      </c>
      <c r="U45" s="139">
        <f>'[1]Report_Daily Hrly Load Sheet '!X20</f>
        <v>91</v>
      </c>
      <c r="V45" s="139">
        <f>'[1]Report_Daily Hrly Load Sheet '!X7</f>
        <v>170</v>
      </c>
      <c r="W45" s="140">
        <f t="shared" si="6"/>
        <v>954.37</v>
      </c>
      <c r="X45" s="140">
        <f>AJ98</f>
        <v>1162.75</v>
      </c>
      <c r="Y45" s="154">
        <f>MAX(AI95:AI98)</f>
        <v>1210.07</v>
      </c>
      <c r="Z45" s="154">
        <f>MIN(AI95:AI98)</f>
        <v>1134.5899999999999</v>
      </c>
      <c r="AA45" s="155">
        <f t="shared" si="7"/>
        <v>1162.75</v>
      </c>
      <c r="AB45" s="155">
        <f t="shared" si="8"/>
        <v>1162.75</v>
      </c>
      <c r="AC45" s="155">
        <f t="shared" si="9"/>
        <v>1162.9413768664483</v>
      </c>
      <c r="AD45" s="162">
        <f>'[1]Report_Daily Hrly Load Sheet '!$X$71</f>
        <v>0</v>
      </c>
      <c r="AE45" s="157">
        <v>33</v>
      </c>
      <c r="AF45" s="78" t="s">
        <v>97</v>
      </c>
      <c r="AG45" s="79">
        <f>IF([1]Report_Actual_RTD!C37="","",[1]Report_Actual_RTD!C37)</f>
        <v>49.98</v>
      </c>
      <c r="AH45" s="80"/>
      <c r="AI45" s="81">
        <f>[1]Report_Actual_RTD!E37</f>
        <v>1284.3</v>
      </c>
      <c r="AJ45" s="82"/>
      <c r="AP45" s="158">
        <f t="shared" si="10"/>
        <v>91</v>
      </c>
      <c r="AQ45" s="147">
        <v>21</v>
      </c>
    </row>
    <row r="46" spans="1:43" ht="18" customHeight="1">
      <c r="A46" s="148">
        <v>22</v>
      </c>
      <c r="B46" s="149">
        <f t="shared" si="11"/>
        <v>675.12703096652263</v>
      </c>
      <c r="C46" s="149">
        <f t="shared" si="12"/>
        <v>85.82008318478907</v>
      </c>
      <c r="D46" s="149">
        <f t="shared" si="13"/>
        <v>162.44654088050316</v>
      </c>
      <c r="E46" s="149">
        <f>BO17</f>
        <v>101.04</v>
      </c>
      <c r="F46" s="149">
        <f>BO18</f>
        <v>74</v>
      </c>
      <c r="G46" s="149">
        <f t="shared" si="14"/>
        <v>997.39365503181489</v>
      </c>
      <c r="H46" s="150">
        <f t="shared" si="0"/>
        <v>133.11738500823526</v>
      </c>
      <c r="I46" s="150">
        <f t="shared" si="1"/>
        <v>1130.5110400400501</v>
      </c>
      <c r="J46" s="150">
        <v>0</v>
      </c>
      <c r="K46" s="150">
        <f t="shared" si="2"/>
        <v>0</v>
      </c>
      <c r="L46" s="151">
        <v>0</v>
      </c>
      <c r="M46" s="151">
        <v>0</v>
      </c>
      <c r="N46" s="150">
        <f t="shared" si="3"/>
        <v>0</v>
      </c>
      <c r="O46" s="152">
        <f t="shared" si="4"/>
        <v>0</v>
      </c>
      <c r="P46" s="153">
        <f t="shared" si="5"/>
        <v>1130.5110400400501</v>
      </c>
      <c r="Q46" s="15"/>
      <c r="R46" s="161"/>
      <c r="S46" s="108">
        <v>22</v>
      </c>
      <c r="T46" s="139">
        <f>'[1]Report_Daily Hrly Load Sheet '!Y29</f>
        <v>671.95</v>
      </c>
      <c r="U46" s="139">
        <f>'[1]Report_Daily Hrly Load Sheet '!Y20</f>
        <v>91</v>
      </c>
      <c r="V46" s="139">
        <f>'[1]Report_Daily Hrly Load Sheet '!Y7</f>
        <v>200</v>
      </c>
      <c r="W46" s="140">
        <f t="shared" si="6"/>
        <v>962.95</v>
      </c>
      <c r="X46" s="140">
        <f>AJ102</f>
        <v>1130.325</v>
      </c>
      <c r="Y46" s="154">
        <f>MAX(AI99:AI102)</f>
        <v>1135.4100000000001</v>
      </c>
      <c r="Z46" s="154">
        <f>MIN(AI99:AI102)</f>
        <v>1121.75</v>
      </c>
      <c r="AA46" s="155">
        <f t="shared" si="7"/>
        <v>1130.325</v>
      </c>
      <c r="AB46" s="155">
        <f t="shared" si="8"/>
        <v>1130.325</v>
      </c>
      <c r="AC46" s="155">
        <f t="shared" si="9"/>
        <v>1130.5110400400501</v>
      </c>
      <c r="AD46" s="162">
        <f>'[1]Report_Daily Hrly Load Sheet '!$Y$71</f>
        <v>0</v>
      </c>
      <c r="AE46" s="157">
        <v>34</v>
      </c>
      <c r="AF46" s="78" t="s">
        <v>98</v>
      </c>
      <c r="AG46" s="79">
        <f>IF([1]Report_Actual_RTD!C38="","",[1]Report_Actual_RTD!C38)</f>
        <v>50.01</v>
      </c>
      <c r="AH46" s="80"/>
      <c r="AI46" s="81">
        <f>[1]Report_Actual_RTD!E38</f>
        <v>1323.96</v>
      </c>
      <c r="AJ46" s="82"/>
      <c r="AP46" s="158">
        <f t="shared" si="10"/>
        <v>91</v>
      </c>
      <c r="AQ46" s="147">
        <v>22</v>
      </c>
    </row>
    <row r="47" spans="1:43" ht="18" customHeight="1">
      <c r="A47" s="148">
        <v>23</v>
      </c>
      <c r="B47" s="149">
        <f t="shared" si="11"/>
        <v>519.52479376764575</v>
      </c>
      <c r="C47" s="149">
        <f t="shared" si="12"/>
        <v>33.007724301841954</v>
      </c>
      <c r="D47" s="149">
        <f t="shared" si="13"/>
        <v>113.7125786163522</v>
      </c>
      <c r="E47" s="149">
        <f>BP17</f>
        <v>25.04</v>
      </c>
      <c r="F47" s="149">
        <f>BP18</f>
        <v>74</v>
      </c>
      <c r="G47" s="149">
        <f t="shared" si="14"/>
        <v>740.24509668583983</v>
      </c>
      <c r="H47" s="150">
        <f t="shared" si="0"/>
        <v>330.41859470811596</v>
      </c>
      <c r="I47" s="150">
        <f t="shared" si="1"/>
        <v>1070.6636913939558</v>
      </c>
      <c r="J47" s="150">
        <v>0</v>
      </c>
      <c r="K47" s="150">
        <f t="shared" si="2"/>
        <v>0</v>
      </c>
      <c r="L47" s="151">
        <v>0</v>
      </c>
      <c r="M47" s="151">
        <v>0</v>
      </c>
      <c r="N47" s="150">
        <f t="shared" si="3"/>
        <v>0</v>
      </c>
      <c r="O47" s="152">
        <f t="shared" si="4"/>
        <v>0</v>
      </c>
      <c r="P47" s="153">
        <f t="shared" si="5"/>
        <v>1070.6636913939558</v>
      </c>
      <c r="Q47" s="15"/>
      <c r="R47" s="22"/>
      <c r="S47" s="108">
        <v>23</v>
      </c>
      <c r="T47" s="139">
        <f>'[1]Report_Daily Hrly Load Sheet '!Z29</f>
        <v>517.08000000000004</v>
      </c>
      <c r="U47" s="139">
        <f>'[1]Report_Daily Hrly Load Sheet '!Z20</f>
        <v>35</v>
      </c>
      <c r="V47" s="139">
        <f>'[1]Report_Daily Hrly Load Sheet '!Z7</f>
        <v>140</v>
      </c>
      <c r="W47" s="140">
        <f t="shared" si="6"/>
        <v>692.08</v>
      </c>
      <c r="X47" s="140">
        <f>AJ106</f>
        <v>1070.4875</v>
      </c>
      <c r="Y47" s="154">
        <f>MAX(AI103:AI106)</f>
        <v>1109.1400000000001</v>
      </c>
      <c r="Z47" s="154">
        <f>MIN(AI103:AI106)</f>
        <v>1024.33</v>
      </c>
      <c r="AA47" s="155">
        <f t="shared" si="7"/>
        <v>1070.4875</v>
      </c>
      <c r="AB47" s="155">
        <f t="shared" si="8"/>
        <v>1070.4875</v>
      </c>
      <c r="AC47" s="155">
        <f t="shared" si="9"/>
        <v>1070.6636913939558</v>
      </c>
      <c r="AD47" s="162">
        <f>'[1]Report_Daily Hrly Load Sheet '!$Z$71</f>
        <v>0</v>
      </c>
      <c r="AE47" s="157">
        <v>35</v>
      </c>
      <c r="AF47" s="78" t="s">
        <v>99</v>
      </c>
      <c r="AG47" s="79">
        <f>IF([1]Report_Actual_RTD!C39="","",[1]Report_Actual_RTD!C39)</f>
        <v>50.04</v>
      </c>
      <c r="AH47" s="80"/>
      <c r="AI47" s="81">
        <f>[1]Report_Actual_RTD!E39</f>
        <v>1347.5</v>
      </c>
      <c r="AJ47" s="82"/>
      <c r="AP47" s="158">
        <f t="shared" si="10"/>
        <v>35</v>
      </c>
      <c r="AQ47" s="147">
        <v>23</v>
      </c>
    </row>
    <row r="48" spans="1:43" ht="18" customHeight="1">
      <c r="A48" s="148">
        <v>24</v>
      </c>
      <c r="B48" s="149">
        <f t="shared" si="11"/>
        <v>511.47692187532959</v>
      </c>
      <c r="C48" s="149">
        <f t="shared" si="12"/>
        <v>33.007724301841954</v>
      </c>
      <c r="D48" s="149">
        <f>IF(V48=0,0,V48/$V$50*$V$12)</f>
        <v>113.7125786163522</v>
      </c>
      <c r="E48" s="149">
        <f>BQ17</f>
        <v>25.02</v>
      </c>
      <c r="F48" s="149">
        <f>BQ18</f>
        <v>74</v>
      </c>
      <c r="G48" s="149">
        <f t="shared" si="14"/>
        <v>732.19722479352367</v>
      </c>
      <c r="H48" s="150">
        <f t="shared" si="0"/>
        <v>211.86313240374568</v>
      </c>
      <c r="I48" s="150">
        <f t="shared" si="1"/>
        <v>944.06035719726935</v>
      </c>
      <c r="J48" s="150">
        <v>0</v>
      </c>
      <c r="K48" s="150">
        <f t="shared" si="2"/>
        <v>0</v>
      </c>
      <c r="L48" s="151">
        <v>0</v>
      </c>
      <c r="M48" s="151">
        <v>0</v>
      </c>
      <c r="N48" s="150">
        <f t="shared" si="3"/>
        <v>0</v>
      </c>
      <c r="O48" s="152">
        <f t="shared" si="4"/>
        <v>0</v>
      </c>
      <c r="P48" s="153">
        <f t="shared" si="5"/>
        <v>944.06035719726935</v>
      </c>
      <c r="Q48" s="15"/>
      <c r="R48" s="161"/>
      <c r="S48" s="108">
        <v>24</v>
      </c>
      <c r="T48" s="139">
        <f>'[1]Report_Daily Hrly Load Sheet '!AA29</f>
        <v>509.07000000000005</v>
      </c>
      <c r="U48" s="139">
        <f>'[1]Report_Daily Hrly Load Sheet '!AA20</f>
        <v>35</v>
      </c>
      <c r="V48" s="139">
        <f>'[1]Report_Daily Hrly Load Sheet '!AA7</f>
        <v>140</v>
      </c>
      <c r="W48" s="140">
        <f t="shared" si="6"/>
        <v>684.07</v>
      </c>
      <c r="X48" s="140">
        <f>AJ110</f>
        <v>943.90499999999997</v>
      </c>
      <c r="Y48" s="154">
        <f>MAX(AI107:AI110)</f>
        <v>990.68</v>
      </c>
      <c r="Z48" s="154">
        <f>MIN(AI108:AI111)</f>
        <v>915.91</v>
      </c>
      <c r="AA48" s="155">
        <f t="shared" si="7"/>
        <v>943.90499999999997</v>
      </c>
      <c r="AB48" s="155">
        <f t="shared" si="8"/>
        <v>943.90499999999997</v>
      </c>
      <c r="AC48" s="155">
        <f t="shared" si="9"/>
        <v>944.06035719726935</v>
      </c>
      <c r="AD48" s="162">
        <f>'[1]Report_Daily Hrly Load Sheet '!$AA$71</f>
        <v>0</v>
      </c>
      <c r="AE48" s="157">
        <v>36</v>
      </c>
      <c r="AF48" s="78" t="s">
        <v>100</v>
      </c>
      <c r="AG48" s="79">
        <f>IF([1]Report_Actual_RTD!C40="","",[1]Report_Actual_RTD!C40)</f>
        <v>50.06</v>
      </c>
      <c r="AH48" s="145">
        <f>IF(SUM(AG45:AG48)&gt;0,AVERAGE(AG45:AG48),"")</f>
        <v>50.022500000000001</v>
      </c>
      <c r="AI48" s="81">
        <f>[1]Report_Actual_RTD!E40</f>
        <v>1371.94</v>
      </c>
      <c r="AJ48" s="82">
        <f>IF(SUM(AI45:AI48)&gt;0,AVERAGE(AI45:AI48),0)</f>
        <v>1331.9250000000002</v>
      </c>
      <c r="AP48" s="158">
        <f t="shared" si="10"/>
        <v>35</v>
      </c>
      <c r="AQ48" s="147">
        <v>24</v>
      </c>
    </row>
    <row r="49" spans="1:36" ht="16.8">
      <c r="A49" s="182"/>
      <c r="B49" s="183"/>
      <c r="C49" s="183"/>
      <c r="D49" s="149"/>
      <c r="E49" s="184"/>
      <c r="F49" s="184"/>
      <c r="G49" s="183"/>
      <c r="H49" s="185"/>
      <c r="I49" s="186"/>
      <c r="J49" s="186"/>
      <c r="K49" s="187"/>
      <c r="L49" s="188"/>
      <c r="M49" s="188"/>
      <c r="N49" s="189"/>
      <c r="O49" s="189"/>
      <c r="P49" s="190"/>
      <c r="Q49" s="15"/>
      <c r="R49" s="15"/>
      <c r="S49" s="108"/>
      <c r="T49" s="191"/>
      <c r="U49" s="191"/>
      <c r="V49" s="171"/>
      <c r="W49" s="140"/>
      <c r="X49" s="192"/>
      <c r="Y49" s="193"/>
      <c r="Z49" s="193"/>
      <c r="AA49" s="194"/>
      <c r="AB49" s="194"/>
      <c r="AC49" s="155"/>
      <c r="AD49" s="195"/>
      <c r="AE49" s="89">
        <v>37</v>
      </c>
      <c r="AF49" s="81" t="s">
        <v>101</v>
      </c>
      <c r="AG49" s="79">
        <f>IF([1]Report_Actual_RTD!C41="","",[1]Report_Actual_RTD!C41)</f>
        <v>50.05</v>
      </c>
      <c r="AH49" s="90"/>
      <c r="AI49" s="81">
        <f>[1]Report_Actual_RTD!E41</f>
        <v>1376.62</v>
      </c>
      <c r="AJ49" s="82"/>
    </row>
    <row r="50" spans="1:36" ht="48" thickBot="1">
      <c r="A50" s="196" t="s">
        <v>102</v>
      </c>
      <c r="B50" s="197">
        <f t="shared" ref="B50:P50" si="15">SUM(B25:B48)</f>
        <v>12864.689</v>
      </c>
      <c r="C50" s="197">
        <f t="shared" si="15"/>
        <v>476.15999999999997</v>
      </c>
      <c r="D50" s="197">
        <f t="shared" si="15"/>
        <v>2582.9000000000005</v>
      </c>
      <c r="E50" s="197">
        <f t="shared" si="15"/>
        <v>543.39</v>
      </c>
      <c r="F50" s="197">
        <f t="shared" si="15"/>
        <v>756.65</v>
      </c>
      <c r="G50" s="197">
        <f t="shared" si="15"/>
        <v>16680.399000000001</v>
      </c>
      <c r="H50" s="197">
        <f t="shared" si="15"/>
        <v>10497.303885235971</v>
      </c>
      <c r="I50" s="197">
        <f t="shared" si="15"/>
        <v>27177.702885235969</v>
      </c>
      <c r="J50" s="198">
        <f t="shared" si="15"/>
        <v>0</v>
      </c>
      <c r="K50" s="198">
        <f t="shared" si="15"/>
        <v>0</v>
      </c>
      <c r="L50" s="198">
        <f t="shared" si="15"/>
        <v>0</v>
      </c>
      <c r="M50" s="198">
        <f t="shared" si="15"/>
        <v>0</v>
      </c>
      <c r="N50" s="198">
        <f t="shared" si="15"/>
        <v>0</v>
      </c>
      <c r="O50" s="198">
        <f>SUM(O25:O48)*1000</f>
        <v>0</v>
      </c>
      <c r="P50" s="199">
        <f t="shared" si="15"/>
        <v>27177.702885235969</v>
      </c>
      <c r="Q50" s="15"/>
      <c r="R50" s="15"/>
      <c r="S50" s="200" t="s">
        <v>50</v>
      </c>
      <c r="T50" s="201">
        <f>SUM(T25:T49)</f>
        <v>12804.150000000001</v>
      </c>
      <c r="U50" s="201">
        <f>SUM(U25:U49)</f>
        <v>504.9</v>
      </c>
      <c r="V50" s="201">
        <f>SUM(V25:V49)</f>
        <v>3180</v>
      </c>
      <c r="W50" s="202">
        <f>SUM(W25:W49)</f>
        <v>16489.050000000003</v>
      </c>
      <c r="X50" s="202">
        <f>SUM(X25:X49)</f>
        <v>27178.077499999999</v>
      </c>
      <c r="Y50" s="162"/>
      <c r="Z50" s="162"/>
      <c r="AA50" s="203">
        <f>SUM(AA25:AA49)</f>
        <v>27173.605</v>
      </c>
      <c r="AB50" s="203">
        <f>SUM(AB25:AB49)</f>
        <v>27173.605</v>
      </c>
      <c r="AC50" s="203">
        <f>SUM(AC25:AC49)</f>
        <v>27177.702885235969</v>
      </c>
      <c r="AD50" s="204">
        <f>SUM(AD25:AD49)</f>
        <v>0</v>
      </c>
      <c r="AE50" s="89">
        <v>38</v>
      </c>
      <c r="AF50" s="81" t="s">
        <v>103</v>
      </c>
      <c r="AG50" s="79">
        <f>IF([1]Report_Actual_RTD!C42="","",[1]Report_Actual_RTD!C42)</f>
        <v>49.98</v>
      </c>
      <c r="AH50" s="90"/>
      <c r="AI50" s="81">
        <f>[1]Report_Actual_RTD!E42</f>
        <v>1386.45</v>
      </c>
      <c r="AJ50" s="82"/>
    </row>
    <row r="51" spans="1:36" ht="11.25" customHeight="1">
      <c r="A51" s="205"/>
      <c r="B51" s="206"/>
      <c r="C51" s="206"/>
      <c r="D51" s="206"/>
      <c r="E51" s="206"/>
      <c r="F51" s="206"/>
      <c r="G51" s="206"/>
      <c r="H51" s="207"/>
      <c r="I51" s="208"/>
      <c r="K51" s="208"/>
      <c r="L51" s="15"/>
      <c r="M51" s="15"/>
      <c r="N51" s="15"/>
      <c r="O51" s="15"/>
      <c r="P51" s="209"/>
      <c r="Q51" s="15"/>
      <c r="R51" s="15"/>
      <c r="S51" s="210"/>
      <c r="T51" s="211"/>
      <c r="U51" s="211"/>
      <c r="V51" s="212"/>
      <c r="W51" s="213"/>
      <c r="X51" s="214"/>
      <c r="Y51" s="215"/>
      <c r="Z51" s="215"/>
      <c r="AA51" s="216"/>
      <c r="AB51" s="216"/>
      <c r="AC51" s="216"/>
      <c r="AD51" s="217"/>
      <c r="AE51" s="89">
        <v>39</v>
      </c>
      <c r="AF51" s="81" t="s">
        <v>104</v>
      </c>
      <c r="AG51" s="79">
        <f>IF([1]Report_Actual_RTD!C43="","",[1]Report_Actual_RTD!C43)</f>
        <v>49.96</v>
      </c>
      <c r="AH51" s="90"/>
      <c r="AI51" s="81">
        <f>[1]Report_Actual_RTD!E43</f>
        <v>1402.41</v>
      </c>
      <c r="AJ51" s="82"/>
    </row>
    <row r="52" spans="1:36" ht="11.25" customHeight="1">
      <c r="A52" s="205"/>
      <c r="B52" s="206"/>
      <c r="C52" s="206"/>
      <c r="D52" s="206"/>
      <c r="E52" s="206"/>
      <c r="F52" s="206"/>
      <c r="G52" s="206"/>
      <c r="H52" s="207"/>
      <c r="I52" s="208"/>
      <c r="K52" s="208"/>
      <c r="L52" s="15"/>
      <c r="M52" s="15"/>
      <c r="N52" s="15"/>
      <c r="O52" s="15"/>
      <c r="P52" s="209"/>
      <c r="Q52" s="15"/>
      <c r="R52" s="15"/>
      <c r="S52" s="218"/>
      <c r="T52" s="219"/>
      <c r="U52" s="219"/>
      <c r="V52" s="220"/>
      <c r="W52" s="221"/>
      <c r="X52" s="214"/>
      <c r="Y52" s="215"/>
      <c r="Z52" s="215"/>
      <c r="AA52" s="216"/>
      <c r="AB52" s="216"/>
      <c r="AC52" s="216"/>
      <c r="AD52" s="222"/>
      <c r="AE52" s="89">
        <v>40</v>
      </c>
      <c r="AF52" s="81" t="s">
        <v>105</v>
      </c>
      <c r="AG52" s="79">
        <f>IF([1]Report_Actual_RTD!C44="","",[1]Report_Actual_RTD!C44)</f>
        <v>50.01</v>
      </c>
      <c r="AH52" s="174">
        <f>IF(SUM(AG49:AG52)&gt;0,AVERAGE(AG49:AG52),"")</f>
        <v>50</v>
      </c>
      <c r="AI52" s="81">
        <f>[1]Report_Actual_RTD!E44</f>
        <v>1417.18</v>
      </c>
      <c r="AJ52" s="82">
        <f>IF(SUM(AI49:AI52)&gt;0,AVERAGE(AI49:AI52),0)</f>
        <v>1395.665</v>
      </c>
    </row>
    <row r="53" spans="1:36" ht="18" customHeight="1">
      <c r="A53" s="25"/>
      <c r="B53" s="22"/>
      <c r="C53" s="22"/>
      <c r="D53" s="60" t="s">
        <v>106</v>
      </c>
      <c r="E53" s="223"/>
      <c r="F53" s="223"/>
      <c r="G53" s="61"/>
      <c r="H53" s="224"/>
      <c r="I53" s="224"/>
      <c r="J53" s="225"/>
      <c r="K53" s="225"/>
      <c r="L53" s="226">
        <f>[1]Report_Actual_RTD!C101</f>
        <v>49.998541666666661</v>
      </c>
      <c r="M53" s="227" t="s">
        <v>107</v>
      </c>
      <c r="N53" s="161"/>
      <c r="O53" s="161"/>
      <c r="P53" s="19"/>
      <c r="Q53" s="15"/>
      <c r="R53" s="15"/>
      <c r="S53" s="228" t="s">
        <v>108</v>
      </c>
      <c r="T53" s="219"/>
      <c r="U53" s="219"/>
      <c r="V53" s="220"/>
      <c r="W53" s="221"/>
      <c r="X53" s="229"/>
      <c r="Y53" s="230"/>
      <c r="Z53" s="230"/>
      <c r="AA53" s="216"/>
      <c r="AB53" s="216"/>
      <c r="AC53" s="216"/>
      <c r="AD53" s="222"/>
      <c r="AE53" s="89">
        <v>41</v>
      </c>
      <c r="AF53" s="81" t="s">
        <v>109</v>
      </c>
      <c r="AG53" s="79">
        <f>IF([1]Report_Actual_RTD!C45="","",[1]Report_Actual_RTD!C45)</f>
        <v>49.95</v>
      </c>
      <c r="AH53" s="90"/>
      <c r="AI53" s="81">
        <f>[1]Report_Actual_RTD!E45</f>
        <v>1394.61</v>
      </c>
      <c r="AJ53" s="82"/>
    </row>
    <row r="54" spans="1:36" ht="16.8">
      <c r="A54" s="231"/>
      <c r="B54" s="232"/>
      <c r="C54" s="232"/>
      <c r="D54" s="60" t="s">
        <v>110</v>
      </c>
      <c r="E54" s="223"/>
      <c r="F54" s="223"/>
      <c r="G54" s="61"/>
      <c r="H54" s="224"/>
      <c r="I54" s="224"/>
      <c r="J54" s="225"/>
      <c r="K54" s="225"/>
      <c r="L54" s="226">
        <f>LARGE(I25:I48,1)</f>
        <v>1417.18</v>
      </c>
      <c r="M54" s="227" t="s">
        <v>111</v>
      </c>
      <c r="N54" s="208"/>
      <c r="O54" s="161"/>
      <c r="P54" s="233"/>
      <c r="Q54" s="15"/>
      <c r="R54" s="15"/>
      <c r="S54" s="218"/>
      <c r="T54" s="219"/>
      <c r="U54" s="219"/>
      <c r="V54" s="220"/>
      <c r="W54" s="221"/>
      <c r="X54" s="214"/>
      <c r="Y54" s="215"/>
      <c r="Z54" s="215"/>
      <c r="AA54" s="216"/>
      <c r="AB54" s="216"/>
      <c r="AC54" s="216"/>
      <c r="AD54" s="222"/>
      <c r="AE54" s="89">
        <v>42</v>
      </c>
      <c r="AF54" s="81" t="s">
        <v>112</v>
      </c>
      <c r="AG54" s="79">
        <f>IF([1]Report_Actual_RTD!C46="","",[1]Report_Actual_RTD!C46)</f>
        <v>49.94</v>
      </c>
      <c r="AH54" s="90"/>
      <c r="AI54" s="81">
        <f>[1]Report_Actual_RTD!E46</f>
        <v>1388.27</v>
      </c>
      <c r="AJ54" s="82"/>
    </row>
    <row r="55" spans="1:36" ht="18" customHeight="1">
      <c r="A55" s="83"/>
      <c r="B55" s="9"/>
      <c r="C55" s="9"/>
      <c r="D55" s="60" t="s">
        <v>113</v>
      </c>
      <c r="E55" s="223"/>
      <c r="F55" s="223"/>
      <c r="G55" s="61"/>
      <c r="H55" s="224"/>
      <c r="I55" s="224"/>
      <c r="J55" s="225"/>
      <c r="K55" s="225"/>
      <c r="L55" s="226">
        <f>LARGE(P25:P48,1)</f>
        <v>1417.18</v>
      </c>
      <c r="M55" s="227" t="s">
        <v>111</v>
      </c>
      <c r="N55" s="208"/>
      <c r="O55" s="9"/>
      <c r="P55" s="84"/>
      <c r="Q55" s="15"/>
      <c r="R55" s="15"/>
      <c r="S55" s="234" t="s">
        <v>114</v>
      </c>
      <c r="T55" s="140">
        <f>AG112</f>
        <v>1417.18</v>
      </c>
      <c r="U55" s="235"/>
      <c r="V55" s="236"/>
      <c r="W55" s="237"/>
      <c r="X55" s="214"/>
      <c r="Y55" s="215"/>
      <c r="Z55" s="215"/>
      <c r="AA55" s="216"/>
      <c r="AB55" s="216"/>
      <c r="AC55" s="216"/>
      <c r="AD55" s="222"/>
      <c r="AE55" s="89">
        <v>43</v>
      </c>
      <c r="AF55" s="81" t="s">
        <v>115</v>
      </c>
      <c r="AG55" s="79">
        <f>IF([1]Report_Actual_RTD!C47="","",[1]Report_Actual_RTD!C47)</f>
        <v>50</v>
      </c>
      <c r="AH55" s="90"/>
      <c r="AI55" s="81">
        <f>[1]Report_Actual_RTD!E47</f>
        <v>1392.01</v>
      </c>
      <c r="AJ55" s="82"/>
    </row>
    <row r="56" spans="1:36" ht="18" customHeight="1" thickBot="1">
      <c r="A56" s="83"/>
      <c r="B56" s="9"/>
      <c r="C56" s="9"/>
      <c r="D56" s="60" t="s">
        <v>116</v>
      </c>
      <c r="E56" s="223"/>
      <c r="F56" s="223"/>
      <c r="G56" s="61"/>
      <c r="H56" s="224"/>
      <c r="I56" s="224"/>
      <c r="J56" s="225"/>
      <c r="K56" s="225"/>
      <c r="L56" s="226">
        <f>SMALL(P25:P48,1)</f>
        <v>858.87</v>
      </c>
      <c r="M56" s="227" t="s">
        <v>111</v>
      </c>
      <c r="N56" s="238" t="s">
        <v>117</v>
      </c>
      <c r="O56" s="121" t="s">
        <v>118</v>
      </c>
      <c r="P56" s="84"/>
      <c r="Q56" s="15"/>
      <c r="R56" s="15"/>
      <c r="S56" s="239" t="s">
        <v>119</v>
      </c>
      <c r="T56" s="240">
        <f>AG113</f>
        <v>858.87</v>
      </c>
      <c r="U56" s="241"/>
      <c r="V56" s="242"/>
      <c r="W56" s="243"/>
      <c r="X56" s="244"/>
      <c r="Y56" s="245"/>
      <c r="Z56" s="245"/>
      <c r="AA56" s="246"/>
      <c r="AB56" s="246"/>
      <c r="AC56" s="246"/>
      <c r="AD56" s="247"/>
      <c r="AE56" s="105">
        <v>44</v>
      </c>
      <c r="AF56" s="78" t="s">
        <v>120</v>
      </c>
      <c r="AG56" s="79">
        <f>IF([1]Report_Actual_RTD!C48="","",[1]Report_Actual_RTD!C48)</f>
        <v>49.92</v>
      </c>
      <c r="AH56" s="145">
        <f>IF(SUM(AG53:AG56)&gt;0,AVERAGE(AG53:AG56),"")</f>
        <v>49.952500000000001</v>
      </c>
      <c r="AI56" s="81">
        <f>[1]Report_Actual_RTD!E48</f>
        <v>1363.49</v>
      </c>
      <c r="AJ56" s="82">
        <f>IF(SUM(AI53:AI56)&gt;0,AVERAGE(AI53:AI56),0)</f>
        <v>1384.595</v>
      </c>
    </row>
    <row r="57" spans="1:36" ht="18" customHeight="1">
      <c r="A57" s="83"/>
      <c r="B57" s="9"/>
      <c r="C57" s="9"/>
      <c r="D57" s="60" t="s">
        <v>121</v>
      </c>
      <c r="E57" s="223"/>
      <c r="F57" s="223"/>
      <c r="G57" s="61"/>
      <c r="H57" s="224"/>
      <c r="I57" s="224"/>
      <c r="J57" s="225"/>
      <c r="K57" s="225"/>
      <c r="L57" s="226">
        <f>$B$50</f>
        <v>12864.689</v>
      </c>
      <c r="M57" s="227" t="s">
        <v>122</v>
      </c>
      <c r="N57" s="248">
        <f>('[1]Form-1_AnticipatedVsActual_BI'!$I$26+'[1]Form-1_AnticipatedVsActual_BI'!I30)/1000</f>
        <v>26.259</v>
      </c>
      <c r="O57" s="249">
        <f>L57-N57</f>
        <v>12838.43</v>
      </c>
      <c r="P57" s="84"/>
      <c r="Q57" s="15"/>
      <c r="R57" s="15"/>
      <c r="S57" s="15"/>
      <c r="T57" s="21"/>
      <c r="U57" s="21"/>
      <c r="V57" s="9"/>
      <c r="W57" s="15"/>
      <c r="X57" s="23"/>
      <c r="Y57" s="23"/>
      <c r="Z57" s="23"/>
      <c r="AA57" s="24"/>
      <c r="AB57" s="24"/>
      <c r="AC57" s="24"/>
      <c r="AD57" s="14"/>
      <c r="AE57" s="89">
        <v>45</v>
      </c>
      <c r="AF57" s="81" t="s">
        <v>123</v>
      </c>
      <c r="AG57" s="79">
        <f>IF([1]Report_Actual_RTD!C49="","",[1]Report_Actual_RTD!C49)</f>
        <v>49.94</v>
      </c>
      <c r="AH57" s="90"/>
      <c r="AI57" s="81">
        <f>[1]Report_Actual_RTD!E49</f>
        <v>1372.23</v>
      </c>
      <c r="AJ57" s="82"/>
    </row>
    <row r="58" spans="1:36" ht="18" customHeight="1">
      <c r="A58" s="83"/>
      <c r="B58" s="9"/>
      <c r="C58" s="9"/>
      <c r="D58" s="60" t="s">
        <v>124</v>
      </c>
      <c r="E58" s="223"/>
      <c r="F58" s="223"/>
      <c r="G58" s="61"/>
      <c r="H58" s="224"/>
      <c r="I58" s="224"/>
      <c r="J58" s="225"/>
      <c r="K58" s="225"/>
      <c r="L58" s="226">
        <f>$D$50</f>
        <v>2582.9000000000005</v>
      </c>
      <c r="M58" s="227" t="s">
        <v>122</v>
      </c>
      <c r="N58" s="248">
        <f>'[1]Form-1_AnticipatedVsActual_BI'!$I$28/1000</f>
        <v>6.24</v>
      </c>
      <c r="O58" s="249">
        <f>L58-N58</f>
        <v>2576.6600000000008</v>
      </c>
      <c r="P58" s="84"/>
      <c r="Q58" s="15"/>
      <c r="R58" s="15"/>
      <c r="S58" s="20"/>
      <c r="T58" s="21"/>
      <c r="U58" s="21"/>
      <c r="V58" s="9"/>
      <c r="W58" s="15"/>
      <c r="X58" s="23"/>
      <c r="Y58" s="23"/>
      <c r="Z58" s="23"/>
      <c r="AA58" s="24"/>
      <c r="AB58" s="24"/>
      <c r="AC58" s="24"/>
      <c r="AD58" s="14"/>
      <c r="AE58" s="89">
        <v>46</v>
      </c>
      <c r="AF58" s="81" t="s">
        <v>125</v>
      </c>
      <c r="AG58" s="79">
        <f>IF([1]Report_Actual_RTD!C50="","",[1]Report_Actual_RTD!C50)</f>
        <v>49.97</v>
      </c>
      <c r="AH58" s="90"/>
      <c r="AI58" s="81">
        <f>[1]Report_Actual_RTD!E50</f>
        <v>1353.34</v>
      </c>
      <c r="AJ58" s="82"/>
    </row>
    <row r="59" spans="1:36" ht="18" customHeight="1">
      <c r="A59" s="83"/>
      <c r="B59" s="9"/>
      <c r="C59" s="9"/>
      <c r="D59" s="60" t="s">
        <v>126</v>
      </c>
      <c r="E59" s="223"/>
      <c r="F59" s="223"/>
      <c r="G59" s="61"/>
      <c r="H59" s="224"/>
      <c r="I59" s="224"/>
      <c r="J59" s="225"/>
      <c r="K59" s="225"/>
      <c r="L59" s="226">
        <f>$C$50</f>
        <v>476.15999999999997</v>
      </c>
      <c r="M59" s="227" t="s">
        <v>122</v>
      </c>
      <c r="N59" s="248">
        <f>'[1]Form-1_AnticipatedVsActual_BI'!$I$31/1000</f>
        <v>8.3789999999999996</v>
      </c>
      <c r="O59" s="249">
        <f>L59-N59</f>
        <v>467.78099999999995</v>
      </c>
      <c r="P59" s="84"/>
      <c r="Q59" s="15"/>
      <c r="R59" s="15"/>
      <c r="S59" s="20"/>
      <c r="T59" s="20"/>
      <c r="U59" s="20"/>
      <c r="V59" s="34"/>
      <c r="W59" s="250"/>
      <c r="X59" s="23"/>
      <c r="Y59" s="23"/>
      <c r="Z59" s="23"/>
      <c r="AA59" s="24"/>
      <c r="AB59" s="24"/>
      <c r="AC59" s="24"/>
      <c r="AD59" s="14"/>
      <c r="AE59" s="105">
        <v>47</v>
      </c>
      <c r="AF59" s="78" t="s">
        <v>127</v>
      </c>
      <c r="AG59" s="79">
        <f>IF([1]Report_Actual_RTD!C51="","",[1]Report_Actual_RTD!C51)</f>
        <v>49.99</v>
      </c>
      <c r="AH59" s="80"/>
      <c r="AI59" s="81">
        <f>[1]Report_Actual_RTD!E51</f>
        <v>1356.98</v>
      </c>
      <c r="AJ59" s="82"/>
    </row>
    <row r="60" spans="1:36" ht="18" customHeight="1">
      <c r="A60" s="83"/>
      <c r="B60" s="9"/>
      <c r="C60" s="9"/>
      <c r="D60" s="60" t="s">
        <v>128</v>
      </c>
      <c r="E60" s="223"/>
      <c r="F60" s="223"/>
      <c r="G60" s="61"/>
      <c r="H60" s="224"/>
      <c r="I60" s="224"/>
      <c r="J60" s="225"/>
      <c r="K60" s="225"/>
      <c r="L60" s="226">
        <f>'[1]Report_Daily Hrly Load Sheet '!F20</f>
        <v>0</v>
      </c>
      <c r="M60" s="227" t="s">
        <v>111</v>
      </c>
      <c r="N60" s="9"/>
      <c r="O60" s="9"/>
      <c r="P60" s="84"/>
      <c r="Q60" s="15"/>
      <c r="R60" s="15"/>
      <c r="S60" s="20"/>
      <c r="V60" s="34"/>
      <c r="W60" s="250"/>
      <c r="X60" s="23"/>
      <c r="Y60" s="23"/>
      <c r="Z60" s="23"/>
      <c r="AA60" s="24"/>
      <c r="AB60" s="24"/>
      <c r="AC60" s="24"/>
      <c r="AD60" s="14"/>
      <c r="AE60" s="89">
        <v>48</v>
      </c>
      <c r="AF60" s="81" t="s">
        <v>129</v>
      </c>
      <c r="AG60" s="79">
        <f>IF([1]Report_Actual_RTD!C52="","",[1]Report_Actual_RTD!C52)</f>
        <v>49.99</v>
      </c>
      <c r="AH60" s="174">
        <f>IF(SUM(AG57:AG60)&gt;0,AVERAGE(AG57:AG60),"")</f>
        <v>49.972500000000004</v>
      </c>
      <c r="AI60" s="81">
        <f>[1]Report_Actual_RTD!E52</f>
        <v>1339.38</v>
      </c>
      <c r="AJ60" s="82">
        <f>IF(SUM(AI57:AI60)&gt;0,AVERAGE(AI57:AI60),0)</f>
        <v>1355.4825000000001</v>
      </c>
    </row>
    <row r="61" spans="1:36" ht="18" customHeight="1">
      <c r="A61" s="83"/>
      <c r="B61" s="9"/>
      <c r="C61" s="9"/>
      <c r="D61" s="60" t="s">
        <v>130</v>
      </c>
      <c r="E61" s="223"/>
      <c r="F61" s="223"/>
      <c r="G61" s="61"/>
      <c r="H61" s="224"/>
      <c r="I61" s="224"/>
      <c r="J61" s="225"/>
      <c r="K61" s="225"/>
      <c r="L61" s="226">
        <f>'[1]Report_Daily Hrly Load Sheet '!AA20</f>
        <v>35</v>
      </c>
      <c r="M61" s="227" t="s">
        <v>111</v>
      </c>
      <c r="N61" s="161"/>
      <c r="O61" s="9"/>
      <c r="P61" s="84"/>
      <c r="Q61" s="15"/>
      <c r="R61" s="15"/>
      <c r="S61" s="15"/>
      <c r="T61" s="21"/>
      <c r="U61" s="21"/>
      <c r="V61" s="9"/>
      <c r="W61" s="15"/>
      <c r="X61" s="23"/>
      <c r="Y61" s="23"/>
      <c r="Z61" s="23"/>
      <c r="AA61" s="24"/>
      <c r="AB61" s="24"/>
      <c r="AC61" s="24"/>
      <c r="AD61" s="14"/>
      <c r="AE61" s="89">
        <v>49</v>
      </c>
      <c r="AF61" s="81" t="s">
        <v>131</v>
      </c>
      <c r="AG61" s="79">
        <f>IF([1]Report_Actual_RTD!C53="","",[1]Report_Actual_RTD!C53)</f>
        <v>49.97</v>
      </c>
      <c r="AH61" s="90"/>
      <c r="AI61" s="81">
        <f>[1]Report_Actual_RTD!E53</f>
        <v>1312.05</v>
      </c>
      <c r="AJ61" s="82"/>
    </row>
    <row r="62" spans="1:36" ht="18" customHeight="1">
      <c r="A62" s="83"/>
      <c r="B62" s="9"/>
      <c r="C62" s="9"/>
      <c r="D62" s="60" t="str">
        <f>"Max.generation of Malana at " &amp;VLOOKUP(L62,AP25:AQ48,2,0) &amp; "00 Hrs."</f>
        <v>Max.generation of Malana at 2100 Hrs.</v>
      </c>
      <c r="E62" s="223"/>
      <c r="F62" s="223"/>
      <c r="G62" s="61"/>
      <c r="H62" s="224"/>
      <c r="I62" s="224"/>
      <c r="J62" s="225"/>
      <c r="K62" s="225"/>
      <c r="L62" s="226">
        <f>'[1]Report_Daily Hrly Load Sheet '!AC20</f>
        <v>91</v>
      </c>
      <c r="M62" s="227" t="s">
        <v>111</v>
      </c>
      <c r="N62" s="9"/>
      <c r="O62" s="9"/>
      <c r="P62" s="84"/>
      <c r="Q62" s="15"/>
      <c r="R62" s="15"/>
      <c r="S62" s="20"/>
      <c r="T62" s="21"/>
      <c r="U62" s="21"/>
      <c r="V62" s="9"/>
      <c r="W62" s="15"/>
      <c r="X62" s="23"/>
      <c r="Y62" s="23"/>
      <c r="Z62" s="23"/>
      <c r="AA62" s="24"/>
      <c r="AB62" s="24"/>
      <c r="AC62" s="24"/>
      <c r="AD62" s="14"/>
      <c r="AE62" s="89">
        <v>50</v>
      </c>
      <c r="AF62" s="81" t="s">
        <v>132</v>
      </c>
      <c r="AG62" s="79">
        <f>IF([1]Report_Actual_RTD!C54="","",[1]Report_Actual_RTD!C54)</f>
        <v>49.95</v>
      </c>
      <c r="AH62" s="90"/>
      <c r="AI62" s="81">
        <f>[1]Report_Actual_RTD!E54</f>
        <v>1294.06</v>
      </c>
      <c r="AJ62" s="82"/>
    </row>
    <row r="63" spans="1:36" ht="18" customHeight="1">
      <c r="A63" s="83"/>
      <c r="B63" s="9"/>
      <c r="C63" s="9"/>
      <c r="D63" s="60"/>
      <c r="E63" s="223"/>
      <c r="F63" s="223"/>
      <c r="G63" s="61"/>
      <c r="H63" s="224"/>
      <c r="I63" s="224"/>
      <c r="J63" s="251" t="s">
        <v>133</v>
      </c>
      <c r="K63" s="251"/>
      <c r="L63" s="252" t="s">
        <v>134</v>
      </c>
      <c r="M63" s="252"/>
      <c r="N63" s="253" t="s">
        <v>135</v>
      </c>
      <c r="O63" s="254" t="s">
        <v>136</v>
      </c>
      <c r="P63" s="84"/>
      <c r="Q63" s="15"/>
      <c r="R63" s="15"/>
      <c r="S63" s="20"/>
      <c r="T63" s="21"/>
      <c r="U63" s="21"/>
      <c r="V63" s="9"/>
      <c r="W63" s="15"/>
      <c r="X63" s="23"/>
      <c r="Y63" s="23"/>
      <c r="Z63" s="23"/>
      <c r="AA63" s="24"/>
      <c r="AB63" s="24"/>
      <c r="AC63" s="24"/>
      <c r="AD63" s="14"/>
      <c r="AE63" s="89"/>
      <c r="AF63" s="81"/>
      <c r="AG63" s="79"/>
      <c r="AH63" s="90"/>
      <c r="AI63" s="81"/>
      <c r="AJ63" s="82"/>
    </row>
    <row r="64" spans="1:36" ht="13.5" customHeight="1">
      <c r="A64" s="83"/>
      <c r="B64" s="9"/>
      <c r="C64" s="9"/>
      <c r="D64" s="60" t="s">
        <v>137</v>
      </c>
      <c r="E64" s="223"/>
      <c r="F64" s="223"/>
      <c r="G64" s="61"/>
      <c r="H64" s="224"/>
      <c r="I64" s="224"/>
      <c r="J64" s="255">
        <f>'[1]Report_Daily Hrly Load Sheet '!AJ13</f>
        <v>291.25873330969489</v>
      </c>
      <c r="K64" s="225"/>
      <c r="L64" s="256">
        <f>'[1]Report_Daily Hrly Load Sheet '!$BA$13</f>
        <v>1067.8265872360153</v>
      </c>
      <c r="M64" s="248"/>
      <c r="N64" s="257">
        <f>'[1]Report_Daily Hrly Load Sheet '!$BF$13/100</f>
        <v>128.64689000000001</v>
      </c>
      <c r="O64" s="258">
        <f>'[1]Report_Daily Hrly Load Sheet '!BH13/100</f>
        <v>128.38430000000002</v>
      </c>
      <c r="P64" s="84"/>
      <c r="Q64" s="15"/>
      <c r="R64" s="259"/>
      <c r="S64" s="259"/>
      <c r="T64" s="259"/>
      <c r="U64" s="20"/>
      <c r="V64" s="9"/>
      <c r="W64" s="15"/>
      <c r="X64" s="23"/>
      <c r="Y64" s="23"/>
      <c r="Z64" s="23"/>
      <c r="AA64" s="24"/>
      <c r="AB64" s="24"/>
      <c r="AC64" s="24"/>
      <c r="AD64" s="14"/>
      <c r="AE64" s="89">
        <v>51</v>
      </c>
      <c r="AF64" s="81" t="s">
        <v>138</v>
      </c>
      <c r="AG64" s="79">
        <f>IF([1]Report_Actual_RTD!C55="","",[1]Report_Actual_RTD!C55)</f>
        <v>49.97</v>
      </c>
      <c r="AH64" s="90"/>
      <c r="AI64" s="81">
        <f>[1]Report_Actual_RTD!E55</f>
        <v>1288.82</v>
      </c>
      <c r="AJ64" s="82"/>
    </row>
    <row r="65" spans="1:154" ht="13.5" customHeight="1">
      <c r="A65" s="83"/>
      <c r="B65" s="9"/>
      <c r="C65" s="9"/>
      <c r="D65" s="60" t="s">
        <v>139</v>
      </c>
      <c r="E65" s="223"/>
      <c r="F65" s="223"/>
      <c r="G65" s="61"/>
      <c r="H65" s="224"/>
      <c r="I65" s="224"/>
      <c r="J65" s="255">
        <f>'[1]Report_Daily Hrly Load Sheet '!AJ14</f>
        <v>142.70743243243243</v>
      </c>
      <c r="K65" s="225"/>
      <c r="L65" s="256">
        <f>'[1]Report_Daily Hrly Load Sheet '!BA14</f>
        <v>300.17770270270273</v>
      </c>
      <c r="M65" s="248"/>
      <c r="N65" s="226">
        <f>'[1]Report_Daily Hrly Load Sheet '!$BF$14/100</f>
        <v>45.518749999999997</v>
      </c>
      <c r="O65" s="248">
        <f>'[1]Report_Daily Hrly Load Sheet '!BH14/100</f>
        <v>45.303249999999998</v>
      </c>
      <c r="P65" s="84"/>
      <c r="Q65" s="15"/>
      <c r="R65" s="259"/>
      <c r="S65" s="259"/>
      <c r="T65" s="259"/>
      <c r="U65" s="20"/>
      <c r="V65" s="9"/>
      <c r="W65" s="15"/>
      <c r="X65" s="23"/>
      <c r="Y65" s="23"/>
      <c r="Z65" s="23"/>
      <c r="AA65" s="24"/>
      <c r="AB65" s="24"/>
      <c r="AC65" s="24"/>
      <c r="AD65" s="14"/>
      <c r="AE65" s="89">
        <v>52</v>
      </c>
      <c r="AF65" s="81" t="s">
        <v>140</v>
      </c>
      <c r="AG65" s="79">
        <f>IF([1]Report_Actual_RTD!C56="","",[1]Report_Actual_RTD!C56)</f>
        <v>49.95</v>
      </c>
      <c r="AH65" s="174">
        <f>IF(SUM(AG61:AG65)&gt;0,AVERAGE(AG61:AG65),"")</f>
        <v>49.959999999999994</v>
      </c>
      <c r="AI65" s="81">
        <f>[1]Report_Actual_RTD!E56</f>
        <v>1251.1199999999999</v>
      </c>
      <c r="AJ65" s="82">
        <f>IF(SUM(AI61:AI65)&gt;0,AVERAGE(AI61:AI65),0)</f>
        <v>1286.5124999999998</v>
      </c>
    </row>
    <row r="66" spans="1:154" ht="13.5" customHeight="1">
      <c r="A66" s="260"/>
      <c r="B66" s="261"/>
      <c r="C66" s="261"/>
      <c r="D66" s="60" t="s">
        <v>141</v>
      </c>
      <c r="E66" s="223"/>
      <c r="F66" s="223"/>
      <c r="G66" s="61"/>
      <c r="H66" s="224"/>
      <c r="I66" s="224"/>
      <c r="J66" s="255">
        <f>'[1]Report_Daily Hrly Load Sheet '!AJ16</f>
        <v>148.55130087726246</v>
      </c>
      <c r="K66" s="225"/>
      <c r="L66" s="256">
        <f>'[1]Report_Daily Hrly Load Sheet '!BA16</f>
        <v>767.64888453331253</v>
      </c>
      <c r="M66" s="248"/>
      <c r="N66" s="226">
        <f>'[1]Report_Daily Hrly Load Sheet '!$BF$16/100</f>
        <v>83.128140000000016</v>
      </c>
      <c r="O66" s="248">
        <f>'[1]Report_Daily Hrly Load Sheet '!BH16/100</f>
        <v>83.081050000000019</v>
      </c>
      <c r="P66" s="84"/>
      <c r="Q66" s="15"/>
      <c r="R66" s="259"/>
      <c r="S66" s="259"/>
      <c r="T66" s="259"/>
      <c r="V66" s="9"/>
      <c r="W66" s="15"/>
      <c r="X66" s="23"/>
      <c r="Y66" s="23"/>
      <c r="Z66" s="23"/>
      <c r="AA66" s="24"/>
      <c r="AB66" s="24"/>
      <c r="AC66" s="24"/>
      <c r="AD66" s="14"/>
      <c r="AE66" s="89">
        <v>53</v>
      </c>
      <c r="AF66" s="81" t="s">
        <v>142</v>
      </c>
      <c r="AG66" s="79">
        <f>IF([1]Report_Actual_RTD!C57="","",[1]Report_Actual_RTD!C57)</f>
        <v>49.98</v>
      </c>
      <c r="AH66" s="174"/>
      <c r="AI66" s="81">
        <f>[1]Report_Actual_RTD!E57</f>
        <v>1215.71</v>
      </c>
      <c r="AJ66" s="82"/>
    </row>
    <row r="67" spans="1:154" ht="15" customHeight="1">
      <c r="A67" s="260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15"/>
      <c r="M67" s="15"/>
      <c r="N67" s="15"/>
      <c r="O67" s="15"/>
      <c r="P67" s="84"/>
      <c r="Q67" s="15"/>
      <c r="R67" s="15"/>
      <c r="S67" s="20"/>
      <c r="V67" s="9"/>
      <c r="W67" s="15"/>
      <c r="X67" s="23"/>
      <c r="Y67" s="23"/>
      <c r="Z67" s="23"/>
      <c r="AA67" s="24"/>
      <c r="AB67" s="24"/>
      <c r="AC67" s="24"/>
      <c r="AD67" s="14"/>
      <c r="AE67" s="89"/>
      <c r="AF67" s="81"/>
      <c r="AG67" s="79"/>
      <c r="AH67" s="174"/>
      <c r="AI67" s="81"/>
      <c r="AJ67" s="82"/>
    </row>
    <row r="68" spans="1:154" s="15" customFormat="1" ht="15" customHeight="1">
      <c r="A68" s="262"/>
      <c r="B68" s="37"/>
      <c r="C68" s="37"/>
      <c r="D68" s="37"/>
      <c r="E68" s="37"/>
      <c r="F68" s="37"/>
      <c r="G68" s="37"/>
      <c r="H68" s="37"/>
      <c r="I68" s="263"/>
      <c r="J68" s="263"/>
      <c r="K68" s="263"/>
      <c r="L68" s="37"/>
      <c r="M68" s="37"/>
      <c r="N68" s="263"/>
      <c r="P68" s="264"/>
      <c r="T68" s="21"/>
      <c r="U68" s="21"/>
      <c r="V68" s="34"/>
      <c r="W68" s="265"/>
      <c r="X68" s="23"/>
      <c r="Y68" s="23"/>
      <c r="Z68" s="23"/>
      <c r="AA68" s="24"/>
      <c r="AB68" s="24"/>
      <c r="AC68" s="24"/>
      <c r="AD68" s="14"/>
      <c r="AE68" s="89">
        <v>54</v>
      </c>
      <c r="AF68" s="81" t="s">
        <v>143</v>
      </c>
      <c r="AG68" s="79">
        <f>IF([1]Report_Actual_RTD!C58="","",[1]Report_Actual_RTD!C58)</f>
        <v>49.99</v>
      </c>
      <c r="AH68" s="90"/>
      <c r="AI68" s="81">
        <f>[1]Report_Actual_RTD!E58</f>
        <v>1146.49</v>
      </c>
      <c r="AJ68" s="82"/>
    </row>
    <row r="69" spans="1:154" s="15" customFormat="1" ht="15" customHeight="1" thickBot="1">
      <c r="A69" s="266"/>
      <c r="B69" s="267"/>
      <c r="C69" s="267"/>
      <c r="D69" s="267"/>
      <c r="E69" s="267"/>
      <c r="F69" s="267"/>
      <c r="G69" s="267"/>
      <c r="H69" s="268"/>
      <c r="I69" s="268"/>
      <c r="J69" s="268"/>
      <c r="K69" s="267"/>
      <c r="L69" s="267"/>
      <c r="M69" s="268"/>
      <c r="N69" s="268"/>
      <c r="O69" s="268"/>
      <c r="P69" s="269"/>
      <c r="T69" s="20"/>
      <c r="U69" s="20"/>
      <c r="V69" s="34"/>
      <c r="W69" s="265"/>
      <c r="X69" s="23"/>
      <c r="Y69" s="23"/>
      <c r="Z69" s="23"/>
      <c r="AA69" s="24"/>
      <c r="AB69" s="24"/>
      <c r="AC69" s="24"/>
      <c r="AD69" s="14"/>
      <c r="AE69" s="89">
        <v>55</v>
      </c>
      <c r="AF69" s="81" t="s">
        <v>144</v>
      </c>
      <c r="AG69" s="79">
        <f>IF([1]Report_Actual_RTD!C59="","",[1]Report_Actual_RTD!C59)</f>
        <v>49.99</v>
      </c>
      <c r="AH69" s="90"/>
      <c r="AI69" s="81">
        <f>[1]Report_Actual_RTD!E59</f>
        <v>1133.1300000000001</v>
      </c>
      <c r="AJ69" s="82"/>
    </row>
    <row r="70" spans="1:154" s="15" customFormat="1" ht="18" customHeight="1">
      <c r="A70" s="27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N70" s="263"/>
      <c r="O70" s="263"/>
      <c r="P70" s="263"/>
      <c r="V70" s="9"/>
      <c r="X70" s="23"/>
      <c r="Y70" s="23"/>
      <c r="Z70" s="23"/>
      <c r="AA70" s="24"/>
      <c r="AB70" s="24"/>
      <c r="AC70" s="24"/>
      <c r="AD70" s="14"/>
      <c r="AE70" s="89">
        <v>56</v>
      </c>
      <c r="AF70" s="81" t="s">
        <v>145</v>
      </c>
      <c r="AG70" s="79">
        <f>IF([1]Report_Actual_RTD!C60="","",[1]Report_Actual_RTD!C60)</f>
        <v>50.03</v>
      </c>
      <c r="AH70" s="174">
        <f>IF(SUM(AG66:AG70)&gt;0,AVERAGE(AG66:AG70),"")</f>
        <v>49.997500000000002</v>
      </c>
      <c r="AI70" s="81">
        <f>[1]Report_Actual_RTD!E60</f>
        <v>1089.1500000000001</v>
      </c>
      <c r="AJ70" s="82">
        <f>IF(SUM(AI66:AI70)&gt;0,AVERAGE(AI66:AI70),0)</f>
        <v>1146.1199999999999</v>
      </c>
    </row>
    <row r="71" spans="1:154" ht="18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15"/>
      <c r="M71" s="15"/>
      <c r="P71" s="263"/>
      <c r="Q71" s="15"/>
      <c r="R71" s="15"/>
      <c r="S71" s="15"/>
      <c r="T71" s="21"/>
      <c r="U71" s="21"/>
      <c r="V71" s="9"/>
      <c r="W71" s="15"/>
      <c r="X71" s="23"/>
      <c r="Y71" s="23"/>
      <c r="Z71" s="23"/>
      <c r="AA71" s="24"/>
      <c r="AB71" s="24"/>
      <c r="AC71" s="24"/>
      <c r="AD71" s="14"/>
      <c r="AE71" s="89">
        <v>57</v>
      </c>
      <c r="AF71" s="81" t="s">
        <v>146</v>
      </c>
      <c r="AG71" s="79">
        <f>IF([1]Report_Actual_RTD!C61="","",[1]Report_Actual_RTD!C61)</f>
        <v>50.03</v>
      </c>
      <c r="AH71" s="90"/>
      <c r="AI71" s="81">
        <f>[1]Report_Actual_RTD!E61</f>
        <v>1089.29</v>
      </c>
      <c r="AJ71" s="82"/>
    </row>
    <row r="72" spans="1:154" ht="18" customHeight="1">
      <c r="A72" s="83"/>
      <c r="B72" s="9"/>
      <c r="C72" s="9"/>
      <c r="D72" s="9"/>
      <c r="E72" s="9"/>
      <c r="F72" s="9"/>
      <c r="G72" s="9"/>
      <c r="H72" s="9"/>
      <c r="I72" s="9"/>
      <c r="J72" s="9"/>
      <c r="K72" s="9"/>
      <c r="L72" s="33"/>
      <c r="M72" s="33"/>
      <c r="N72" s="33"/>
      <c r="O72" s="33"/>
      <c r="Q72" s="15"/>
      <c r="R72" s="15"/>
      <c r="S72" s="15"/>
      <c r="T72" s="21"/>
      <c r="U72" s="21"/>
      <c r="V72" s="34"/>
      <c r="W72" s="250"/>
      <c r="X72" s="23"/>
      <c r="Y72" s="23"/>
      <c r="Z72" s="23"/>
      <c r="AA72" s="24"/>
      <c r="AB72" s="24"/>
      <c r="AC72" s="24"/>
      <c r="AD72" s="14"/>
      <c r="AE72" s="89">
        <v>58</v>
      </c>
      <c r="AF72" s="81" t="s">
        <v>147</v>
      </c>
      <c r="AG72" s="79">
        <f>IF([1]Report_Actual_RTD!C62="","",[1]Report_Actual_RTD!C62)</f>
        <v>50.04</v>
      </c>
      <c r="AH72" s="90"/>
      <c r="AI72" s="81">
        <f>[1]Report_Actual_RTD!E62</f>
        <v>1110.3</v>
      </c>
      <c r="AJ72" s="82"/>
    </row>
    <row r="73" spans="1:154" ht="30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P73" s="33"/>
      <c r="Q73" s="15"/>
      <c r="R73" s="15"/>
      <c r="S73" s="20"/>
      <c r="T73" s="20"/>
      <c r="U73" s="20"/>
      <c r="V73" s="9"/>
      <c r="W73" s="15"/>
      <c r="X73" s="23"/>
      <c r="Y73" s="23"/>
      <c r="Z73" s="23"/>
      <c r="AA73" s="24"/>
      <c r="AB73" s="24"/>
      <c r="AC73" s="24"/>
      <c r="AD73" s="14"/>
      <c r="AE73" s="89">
        <v>59</v>
      </c>
      <c r="AF73" s="81" t="s">
        <v>148</v>
      </c>
      <c r="AG73" s="79">
        <f>IF([1]Report_Actual_RTD!C63="","",[1]Report_Actual_RTD!C63)</f>
        <v>50.02</v>
      </c>
      <c r="AH73" s="90"/>
      <c r="AI73" s="81">
        <f>[1]Report_Actual_RTD!E63</f>
        <v>1136.18</v>
      </c>
      <c r="AJ73" s="82"/>
    </row>
    <row r="74" spans="1:154" ht="30.75" customHeight="1">
      <c r="B74" s="271"/>
      <c r="C74" s="271"/>
      <c r="D74" s="271"/>
      <c r="E74" s="271"/>
      <c r="F74" s="271"/>
      <c r="Q74" s="15"/>
      <c r="R74" s="15"/>
      <c r="S74" s="15"/>
      <c r="T74" s="15"/>
      <c r="U74" s="15"/>
      <c r="W74" s="9"/>
      <c r="X74" s="12"/>
      <c r="Y74" s="12"/>
      <c r="Z74" s="12"/>
      <c r="AA74" s="13"/>
      <c r="AB74" s="13"/>
      <c r="AC74" s="13"/>
      <c r="AD74" s="23"/>
      <c r="AE74" s="89">
        <v>60</v>
      </c>
      <c r="AF74" s="81" t="s">
        <v>149</v>
      </c>
      <c r="AG74" s="79">
        <f>IF([1]Report_Actual_RTD!C64="","",[1]Report_Actual_RTD!C64)</f>
        <v>50.03</v>
      </c>
      <c r="AH74" s="174">
        <f>IF(SUM(AG71:AG74)&gt;0,AVERAGE(AG71:AG74),"")</f>
        <v>50.03</v>
      </c>
      <c r="AI74" s="81">
        <f>[1]Report_Actual_RTD!E64</f>
        <v>1151.81</v>
      </c>
      <c r="AJ74" s="82">
        <f>IF(SUM(AI71:AI74)&gt;0,AVERAGE(AI71:AI74),0)</f>
        <v>1121.895</v>
      </c>
    </row>
    <row r="75" spans="1:154" ht="30" customHeight="1">
      <c r="B75" s="271"/>
      <c r="C75" s="271"/>
      <c r="D75" s="271"/>
      <c r="E75" s="271"/>
      <c r="F75" s="271"/>
      <c r="I75" s="20"/>
      <c r="Q75" s="15"/>
      <c r="R75" s="15"/>
      <c r="S75" s="20"/>
      <c r="T75" s="21"/>
      <c r="U75" s="21"/>
      <c r="V75" s="9"/>
      <c r="W75" s="15"/>
      <c r="X75" s="23"/>
      <c r="Y75" s="23"/>
      <c r="Z75" s="23"/>
      <c r="AA75" s="24"/>
      <c r="AB75" s="24"/>
      <c r="AC75" s="24"/>
      <c r="AD75" s="14"/>
      <c r="AE75" s="89">
        <v>61</v>
      </c>
      <c r="AF75" s="81" t="s">
        <v>150</v>
      </c>
      <c r="AG75" s="79">
        <f>IF([1]Report_Actual_RTD!C65="","",[1]Report_Actual_RTD!C65)</f>
        <v>50.04</v>
      </c>
      <c r="AH75" s="90"/>
      <c r="AI75" s="81">
        <f>[1]Report_Actual_RTD!E65</f>
        <v>1154.69</v>
      </c>
      <c r="AJ75" s="82"/>
    </row>
    <row r="76" spans="1:154" ht="30" customHeight="1">
      <c r="A76" s="271"/>
      <c r="B76" s="271"/>
      <c r="C76" s="271"/>
      <c r="D76" s="271"/>
      <c r="E76" s="271"/>
      <c r="F76" s="271"/>
      <c r="I76" s="207"/>
      <c r="L76" s="232"/>
      <c r="Q76" s="15"/>
      <c r="R76" s="15"/>
      <c r="S76" s="20"/>
      <c r="T76" s="21"/>
      <c r="U76" s="21"/>
      <c r="V76" s="34"/>
      <c r="W76" s="250"/>
      <c r="X76" s="23"/>
      <c r="Y76" s="23"/>
      <c r="Z76" s="23"/>
      <c r="AA76" s="24"/>
      <c r="AB76" s="24"/>
      <c r="AC76" s="24"/>
      <c r="AD76" s="14"/>
      <c r="AE76" s="89">
        <v>62</v>
      </c>
      <c r="AF76" s="81" t="s">
        <v>151</v>
      </c>
      <c r="AG76" s="79">
        <f>IF([1]Report_Actual_RTD!C66="","",[1]Report_Actual_RTD!C66)</f>
        <v>49.99</v>
      </c>
      <c r="AH76" s="90"/>
      <c r="AI76" s="81">
        <f>[1]Report_Actual_RTD!E66</f>
        <v>1118.3800000000001</v>
      </c>
      <c r="AJ76" s="82"/>
    </row>
    <row r="77" spans="1:154" ht="30" customHeight="1">
      <c r="A77" s="271"/>
      <c r="B77" s="271"/>
      <c r="C77" s="271"/>
      <c r="D77" s="271"/>
      <c r="E77" s="271"/>
      <c r="F77" s="271"/>
      <c r="J77" s="34"/>
      <c r="L77" s="37"/>
      <c r="M77" s="9"/>
      <c r="N77" s="9"/>
      <c r="O77" s="9"/>
      <c r="Q77" s="15"/>
      <c r="R77" s="15"/>
      <c r="S77" s="15"/>
      <c r="T77" s="20"/>
      <c r="U77" s="20"/>
      <c r="V77" s="9"/>
      <c r="W77" s="15"/>
      <c r="X77" s="23"/>
      <c r="Y77" s="23"/>
      <c r="Z77" s="23"/>
      <c r="AA77" s="24"/>
      <c r="AB77" s="24"/>
      <c r="AC77" s="24"/>
      <c r="AD77" s="14"/>
      <c r="AE77" s="89">
        <v>63</v>
      </c>
      <c r="AF77" s="81" t="s">
        <v>152</v>
      </c>
      <c r="AG77" s="79">
        <f>IF([1]Report_Actual_RTD!C67="","",[1]Report_Actual_RTD!C67)</f>
        <v>50.01</v>
      </c>
      <c r="AH77" s="90"/>
      <c r="AI77" s="81">
        <f>[1]Report_Actual_RTD!E67</f>
        <v>1127.8499999999999</v>
      </c>
      <c r="AJ77" s="82"/>
    </row>
    <row r="78" spans="1:154" ht="31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5"/>
      <c r="R78" s="15"/>
      <c r="S78" s="20"/>
      <c r="V78" s="9"/>
      <c r="W78" s="15"/>
      <c r="X78" s="272"/>
      <c r="Y78" s="272"/>
      <c r="Z78" s="272"/>
      <c r="AA78" s="273"/>
      <c r="AB78" s="273"/>
      <c r="AC78" s="273"/>
      <c r="AD78" s="274"/>
      <c r="AE78" s="89">
        <v>64</v>
      </c>
      <c r="AF78" s="81" t="s">
        <v>153</v>
      </c>
      <c r="AG78" s="79">
        <f>IF([1]Report_Actual_RTD!C68="","",[1]Report_Actual_RTD!C68)</f>
        <v>49.98</v>
      </c>
      <c r="AH78" s="174">
        <f>IF(SUM(AG75:AG78)&gt;0,AVERAGE(AG75:AG78),"")</f>
        <v>50.004999999999995</v>
      </c>
      <c r="AI78" s="81">
        <f>[1]Report_Actual_RTD!E68</f>
        <v>1125.27</v>
      </c>
      <c r="AJ78" s="82">
        <f>IF(SUM(AI75:AI78)&gt;0,AVERAGE(AI75:AI78),0)</f>
        <v>1131.5475000000001</v>
      </c>
    </row>
    <row r="79" spans="1:154" s="277" customFormat="1" ht="27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5"/>
      <c r="R79" s="15"/>
      <c r="S79" s="15"/>
      <c r="T79" s="21"/>
      <c r="U79" s="21"/>
      <c r="V79" s="9"/>
      <c r="W79" s="15"/>
      <c r="X79" s="275"/>
      <c r="Y79" s="275"/>
      <c r="Z79" s="275"/>
      <c r="AA79" s="276"/>
      <c r="AB79" s="276"/>
      <c r="AC79" s="276"/>
      <c r="AD79" s="274"/>
      <c r="AE79" s="89">
        <v>65</v>
      </c>
      <c r="AF79" s="81" t="s">
        <v>154</v>
      </c>
      <c r="AG79" s="79">
        <f>IF([1]Report_Actual_RTD!C69="","",[1]Report_Actual_RTD!C69)</f>
        <v>50.01</v>
      </c>
      <c r="AH79" s="90"/>
      <c r="AI79" s="81">
        <f>[1]Report_Actual_RTD!E69</f>
        <v>1082.69</v>
      </c>
      <c r="AJ79" s="82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</row>
    <row r="80" spans="1:154" s="277" customFormat="1" ht="30" customHeight="1">
      <c r="A80" s="9"/>
      <c r="B80" s="9"/>
      <c r="C80" s="9"/>
      <c r="D80" s="9"/>
      <c r="E80" s="9"/>
      <c r="F80" s="9"/>
      <c r="G80" s="9"/>
      <c r="H80" s="9"/>
      <c r="I80" s="9"/>
      <c r="J80" s="34"/>
      <c r="K80" s="9"/>
      <c r="L80" s="278"/>
      <c r="M80" s="91"/>
      <c r="N80" s="91"/>
      <c r="O80" s="91"/>
      <c r="P80" s="9"/>
      <c r="Q80" s="15"/>
      <c r="R80" s="15"/>
      <c r="S80" s="15"/>
      <c r="T80" s="21"/>
      <c r="U80" s="21"/>
      <c r="V80" s="9"/>
      <c r="W80" s="250"/>
      <c r="X80" s="275"/>
      <c r="Y80" s="275"/>
      <c r="Z80" s="275"/>
      <c r="AA80" s="276"/>
      <c r="AB80" s="276"/>
      <c r="AC80" s="276"/>
      <c r="AD80" s="274"/>
      <c r="AE80" s="89">
        <v>66</v>
      </c>
      <c r="AF80" s="81" t="s">
        <v>155</v>
      </c>
      <c r="AG80" s="79">
        <f>IF([1]Report_Actual_RTD!C70="","",[1]Report_Actual_RTD!C70)</f>
        <v>49.97</v>
      </c>
      <c r="AH80" s="90"/>
      <c r="AI80" s="81">
        <f>[1]Report_Actual_RTD!E70</f>
        <v>1073.1500000000001</v>
      </c>
      <c r="AJ80" s="82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</row>
    <row r="81" spans="1:154" s="277" customFormat="1" ht="30" customHeight="1">
      <c r="A81" s="91"/>
      <c r="B81" s="91"/>
      <c r="C81" s="91"/>
      <c r="D81" s="91"/>
      <c r="E81" s="91"/>
      <c r="F81" s="91"/>
      <c r="G81" s="91"/>
      <c r="H81" s="91"/>
      <c r="I81" s="278" t="s">
        <v>156</v>
      </c>
      <c r="J81" s="278"/>
      <c r="K81" s="278"/>
      <c r="L81" s="278"/>
      <c r="M81" s="9"/>
      <c r="N81" s="9"/>
      <c r="O81" s="9"/>
      <c r="P81" s="91"/>
      <c r="Q81" s="15"/>
      <c r="R81" s="15"/>
      <c r="S81" s="20"/>
      <c r="T81" s="20"/>
      <c r="U81" s="20"/>
      <c r="V81" s="9"/>
      <c r="W81" s="15"/>
      <c r="X81" s="275"/>
      <c r="Y81" s="275"/>
      <c r="Z81" s="275"/>
      <c r="AA81" s="276"/>
      <c r="AB81" s="276"/>
      <c r="AC81" s="276"/>
      <c r="AD81" s="274"/>
      <c r="AE81" s="89">
        <v>67</v>
      </c>
      <c r="AF81" s="81" t="s">
        <v>157</v>
      </c>
      <c r="AG81" s="79">
        <f>IF([1]Report_Actual_RTD!C71="","",[1]Report_Actual_RTD!C71)</f>
        <v>50.01</v>
      </c>
      <c r="AH81" s="90"/>
      <c r="AI81" s="81">
        <f>[1]Report_Actual_RTD!E71</f>
        <v>1086.21</v>
      </c>
      <c r="AJ81" s="82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</row>
    <row r="82" spans="1:154" s="281" customFormat="1" ht="30" customHeight="1">
      <c r="A82" s="9"/>
      <c r="B82" s="9"/>
      <c r="C82" s="9"/>
      <c r="D82" s="9"/>
      <c r="E82" s="9"/>
      <c r="F82" s="9"/>
      <c r="G82" s="9"/>
      <c r="H82" s="9"/>
      <c r="I82" s="278"/>
      <c r="J82" s="278"/>
      <c r="K82" s="278"/>
      <c r="L82" s="278"/>
      <c r="M82" s="8"/>
      <c r="N82" s="8"/>
      <c r="O82" s="8"/>
      <c r="P82" s="9"/>
      <c r="Q82" s="15"/>
      <c r="R82" s="15"/>
      <c r="S82" s="20"/>
      <c r="T82" s="91"/>
      <c r="U82" s="91"/>
      <c r="V82" s="9"/>
      <c r="W82" s="15"/>
      <c r="X82" s="279"/>
      <c r="Y82" s="279"/>
      <c r="Z82" s="279"/>
      <c r="AA82" s="280"/>
      <c r="AB82" s="280"/>
      <c r="AC82" s="280"/>
      <c r="AD82" s="274"/>
      <c r="AE82" s="89">
        <v>68</v>
      </c>
      <c r="AF82" s="81" t="s">
        <v>158</v>
      </c>
      <c r="AG82" s="79">
        <f>IF([1]Report_Actual_RTD!C72="","",[1]Report_Actual_RTD!C72)</f>
        <v>50.01</v>
      </c>
      <c r="AH82" s="174">
        <f>IF(SUM(AG79:AG82)&gt;0,AVERAGE(AG79:AG82),"")</f>
        <v>49.999999999999993</v>
      </c>
      <c r="AI82" s="81">
        <f>[1]Report_Actual_RTD!E72</f>
        <v>1066.8499999999999</v>
      </c>
      <c r="AJ82" s="82">
        <f>IF(SUM(AI79:AI82)&gt;0,AVERAGE(AI79:AI82),0)</f>
        <v>1077.2249999999999</v>
      </c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</row>
    <row r="83" spans="1:154" s="277" customFormat="1" ht="30" customHeight="1">
      <c r="A83" s="8"/>
      <c r="B83" s="8"/>
      <c r="C83" s="8"/>
      <c r="D83" s="8"/>
      <c r="E83" s="8"/>
      <c r="F83" s="8"/>
      <c r="G83" s="8"/>
      <c r="H83" s="8"/>
      <c r="I83" s="278"/>
      <c r="J83" s="278"/>
      <c r="K83" s="278"/>
      <c r="L83" s="278"/>
      <c r="M83" s="8"/>
      <c r="N83" s="8"/>
      <c r="O83" s="8"/>
      <c r="P83" s="8"/>
      <c r="Q83" s="9"/>
      <c r="R83" s="15"/>
      <c r="S83" s="15"/>
      <c r="T83" s="21"/>
      <c r="U83" s="21"/>
      <c r="V83" s="9"/>
      <c r="W83" s="15"/>
      <c r="X83" s="275"/>
      <c r="Y83" s="275"/>
      <c r="Z83" s="275"/>
      <c r="AA83" s="276"/>
      <c r="AB83" s="276"/>
      <c r="AC83" s="276"/>
      <c r="AD83" s="274"/>
      <c r="AE83" s="89">
        <v>69</v>
      </c>
      <c r="AF83" s="81" t="s">
        <v>159</v>
      </c>
      <c r="AG83" s="79">
        <f>IF([1]Report_Actual_RTD!C73="","",[1]Report_Actual_RTD!C73)</f>
        <v>50.03</v>
      </c>
      <c r="AH83" s="90"/>
      <c r="AI83" s="81">
        <f>[1]Report_Actual_RTD!E73</f>
        <v>1084.51</v>
      </c>
      <c r="AJ83" s="82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</row>
    <row r="84" spans="1:154" ht="30" customHeight="1">
      <c r="I84" s="278"/>
      <c r="J84" s="278"/>
      <c r="K84" s="278"/>
      <c r="L84" s="278"/>
      <c r="Q84" s="9"/>
      <c r="R84" s="15"/>
      <c r="S84" s="20"/>
      <c r="T84" s="21"/>
      <c r="U84" s="21"/>
      <c r="V84" s="34"/>
      <c r="W84" s="250"/>
      <c r="X84" s="272"/>
      <c r="Y84" s="272"/>
      <c r="Z84" s="272"/>
      <c r="AA84" s="273"/>
      <c r="AB84" s="273"/>
      <c r="AC84" s="273"/>
      <c r="AD84" s="274"/>
      <c r="AE84" s="89">
        <v>70</v>
      </c>
      <c r="AF84" s="81" t="s">
        <v>160</v>
      </c>
      <c r="AG84" s="79">
        <f>IF([1]Report_Actual_RTD!C74="","",[1]Report_Actual_RTD!C74)</f>
        <v>50.01</v>
      </c>
      <c r="AH84" s="90"/>
      <c r="AI84" s="81">
        <f>[1]Report_Actual_RTD!E74</f>
        <v>1102.6300000000001</v>
      </c>
      <c r="AJ84" s="82"/>
    </row>
    <row r="85" spans="1:154" ht="30" customHeight="1">
      <c r="I85" s="278"/>
      <c r="J85" s="278"/>
      <c r="K85" s="278"/>
      <c r="Q85" s="9"/>
      <c r="R85" s="15"/>
      <c r="S85" s="20"/>
      <c r="T85" s="20"/>
      <c r="U85" s="20"/>
      <c r="V85" s="9"/>
      <c r="W85" s="15"/>
      <c r="X85" s="23"/>
      <c r="Y85" s="23"/>
      <c r="Z85" s="23"/>
      <c r="AA85" s="24"/>
      <c r="AB85" s="24"/>
      <c r="AC85" s="24"/>
      <c r="AD85" s="274"/>
      <c r="AE85" s="89">
        <v>71</v>
      </c>
      <c r="AF85" s="81" t="s">
        <v>161</v>
      </c>
      <c r="AG85" s="79">
        <f>IF([1]Report_Actual_RTD!C75="","",[1]Report_Actual_RTD!C75)</f>
        <v>49.99</v>
      </c>
      <c r="AH85" s="90"/>
      <c r="AI85" s="81">
        <f>[1]Report_Actual_RTD!E75</f>
        <v>1120.46</v>
      </c>
      <c r="AJ85" s="82"/>
    </row>
    <row r="86" spans="1:154" ht="30" customHeight="1">
      <c r="Q86" s="9"/>
      <c r="R86" s="15"/>
      <c r="S86" s="20"/>
      <c r="V86" s="9"/>
      <c r="W86" s="15"/>
      <c r="X86" s="23"/>
      <c r="Y86" s="23"/>
      <c r="Z86" s="23"/>
      <c r="AA86" s="24"/>
      <c r="AB86" s="24"/>
      <c r="AC86" s="24"/>
      <c r="AD86" s="14"/>
      <c r="AE86" s="89">
        <v>72</v>
      </c>
      <c r="AF86" s="81" t="s">
        <v>162</v>
      </c>
      <c r="AG86" s="79">
        <f>IF([1]Report_Actual_RTD!C76="","",[1]Report_Actual_RTD!C76)</f>
        <v>50.03</v>
      </c>
      <c r="AH86" s="174">
        <f>IF(SUM(AG83:AG86)&gt;0,AVERAGE(AG83:AG86),"")</f>
        <v>50.015000000000001</v>
      </c>
      <c r="AI86" s="81">
        <f>[1]Report_Actual_RTD!E76</f>
        <v>1172.43</v>
      </c>
      <c r="AJ86" s="82">
        <f>IF(SUM(AI83:AI86)&gt;0,AVERAGE(AI83:AI86),0)</f>
        <v>1120.0075000000002</v>
      </c>
    </row>
    <row r="87" spans="1:154" ht="30" customHeight="1">
      <c r="Q87" s="9"/>
      <c r="R87" s="15"/>
      <c r="S87" s="15"/>
      <c r="T87" s="21"/>
      <c r="U87" s="21"/>
      <c r="V87" s="9"/>
      <c r="W87" s="250"/>
      <c r="X87" s="23"/>
      <c r="Y87" s="23"/>
      <c r="Z87" s="23"/>
      <c r="AA87" s="24"/>
      <c r="AB87" s="24"/>
      <c r="AC87" s="24"/>
      <c r="AD87" s="14"/>
      <c r="AE87" s="89">
        <v>73</v>
      </c>
      <c r="AF87" s="81" t="s">
        <v>163</v>
      </c>
      <c r="AG87" s="79">
        <f>IF([1]Report_Actual_RTD!C77="","",[1]Report_Actual_RTD!C77)</f>
        <v>50.06</v>
      </c>
      <c r="AH87" s="90"/>
      <c r="AI87" s="81">
        <f>[1]Report_Actual_RTD!E77</f>
        <v>1193.26</v>
      </c>
      <c r="AJ87" s="82"/>
    </row>
    <row r="88" spans="1:154" ht="30" customHeight="1">
      <c r="Q88" s="15"/>
      <c r="R88" s="15"/>
      <c r="S88" s="20"/>
      <c r="T88" s="21"/>
      <c r="U88" s="21"/>
      <c r="V88" s="34"/>
      <c r="W88" s="250"/>
      <c r="X88" s="23"/>
      <c r="Y88" s="23"/>
      <c r="Z88" s="23"/>
      <c r="AA88" s="24"/>
      <c r="AB88" s="24"/>
      <c r="AC88" s="24"/>
      <c r="AD88" s="14"/>
      <c r="AE88" s="89">
        <v>74</v>
      </c>
      <c r="AF88" s="81" t="s">
        <v>164</v>
      </c>
      <c r="AG88" s="79">
        <f>IF([1]Report_Actual_RTD!C78="","",[1]Report_Actual_RTD!C78)</f>
        <v>50.07</v>
      </c>
      <c r="AH88" s="90"/>
      <c r="AI88" s="81">
        <f>[1]Report_Actual_RTD!E78</f>
        <v>1249.44</v>
      </c>
      <c r="AJ88" s="82"/>
    </row>
    <row r="89" spans="1:154" ht="30" customHeight="1">
      <c r="Q89" s="15"/>
      <c r="R89" s="15"/>
      <c r="S89" s="15"/>
      <c r="T89" s="20"/>
      <c r="U89" s="20"/>
      <c r="V89" s="9"/>
      <c r="W89" s="15"/>
      <c r="X89" s="23"/>
      <c r="Y89" s="23"/>
      <c r="Z89" s="23"/>
      <c r="AA89" s="24"/>
      <c r="AB89" s="24"/>
      <c r="AC89" s="24"/>
      <c r="AD89" s="14"/>
      <c r="AE89" s="89">
        <v>75</v>
      </c>
      <c r="AF89" s="81" t="s">
        <v>165</v>
      </c>
      <c r="AG89" s="79">
        <f>IF([1]Report_Actual_RTD!C79="","",[1]Report_Actual_RTD!C79)</f>
        <v>50.1</v>
      </c>
      <c r="AH89" s="90"/>
      <c r="AI89" s="81">
        <f>[1]Report_Actual_RTD!E79</f>
        <v>1258.3</v>
      </c>
      <c r="AJ89" s="82"/>
    </row>
    <row r="90" spans="1:154" ht="30" customHeight="1">
      <c r="Q90" s="15"/>
      <c r="R90" s="15"/>
      <c r="S90" s="20"/>
      <c r="V90" s="9"/>
      <c r="W90" s="15"/>
      <c r="X90" s="23"/>
      <c r="Y90" s="23"/>
      <c r="Z90" s="23"/>
      <c r="AA90" s="24"/>
      <c r="AB90" s="24"/>
      <c r="AC90" s="24"/>
      <c r="AD90" s="14"/>
      <c r="AE90" s="89">
        <v>76</v>
      </c>
      <c r="AF90" s="81" t="s">
        <v>166</v>
      </c>
      <c r="AG90" s="79">
        <f>IF([1]Report_Actual_RTD!C80="","",[1]Report_Actual_RTD!C80)</f>
        <v>50.1</v>
      </c>
      <c r="AH90" s="174">
        <f>IF(SUM(AG87:AG90)&gt;0,AVERAGE(AG87:AG90),"")</f>
        <v>50.082499999999996</v>
      </c>
      <c r="AI90" s="81">
        <f>[1]Report_Actual_RTD!E80</f>
        <v>1250.8900000000001</v>
      </c>
      <c r="AJ90" s="82">
        <f>IF(SUM(AI87:AI90)&gt;0,AVERAGE(AI87:AI90),0)</f>
        <v>1237.9725000000001</v>
      </c>
    </row>
    <row r="91" spans="1:154" ht="30" customHeight="1">
      <c r="Q91" s="15"/>
      <c r="R91" s="15"/>
      <c r="S91" s="15"/>
      <c r="T91" s="21"/>
      <c r="U91" s="21"/>
      <c r="V91" s="9"/>
      <c r="W91" s="15"/>
      <c r="X91" s="23"/>
      <c r="Y91" s="23"/>
      <c r="Z91" s="23"/>
      <c r="AA91" s="24"/>
      <c r="AB91" s="24"/>
      <c r="AC91" s="24"/>
      <c r="AD91" s="14"/>
      <c r="AE91" s="89">
        <v>77</v>
      </c>
      <c r="AF91" s="81" t="s">
        <v>167</v>
      </c>
      <c r="AG91" s="79">
        <f>IF([1]Report_Actual_RTD!C81="","",[1]Report_Actual_RTD!C81)</f>
        <v>50.07</v>
      </c>
      <c r="AH91" s="90"/>
      <c r="AI91" s="81">
        <f>[1]Report_Actual_RTD!E81</f>
        <v>1218.29</v>
      </c>
      <c r="AJ91" s="82"/>
    </row>
    <row r="92" spans="1:154" ht="39.75" customHeight="1">
      <c r="J92" s="37"/>
      <c r="Q92" s="15"/>
      <c r="R92" s="15"/>
      <c r="S92" s="20"/>
      <c r="T92" s="21"/>
      <c r="U92" s="21"/>
      <c r="V92" s="34"/>
      <c r="W92" s="250"/>
      <c r="X92" s="23"/>
      <c r="Y92" s="23"/>
      <c r="Z92" s="23"/>
      <c r="AA92" s="24"/>
      <c r="AB92" s="24"/>
      <c r="AC92" s="24"/>
      <c r="AD92" s="14"/>
      <c r="AE92" s="89">
        <v>78</v>
      </c>
      <c r="AF92" s="81" t="s">
        <v>168</v>
      </c>
      <c r="AG92" s="79">
        <f>IF([1]Report_Actual_RTD!C82="","",[1]Report_Actual_RTD!C82)</f>
        <v>50.07</v>
      </c>
      <c r="AH92" s="90"/>
      <c r="AI92" s="81">
        <f>[1]Report_Actual_RTD!E82</f>
        <v>1212.55</v>
      </c>
      <c r="AJ92" s="82"/>
    </row>
    <row r="93" spans="1:154" ht="30" customHeight="1">
      <c r="H93" s="161"/>
      <c r="I93" s="282"/>
      <c r="J93" s="232"/>
      <c r="Q93" s="15"/>
      <c r="R93" s="15"/>
      <c r="S93" s="15"/>
      <c r="T93" s="20"/>
      <c r="U93" s="20"/>
      <c r="V93" s="9"/>
      <c r="W93" s="15"/>
      <c r="X93" s="23"/>
      <c r="Y93" s="23"/>
      <c r="Z93" s="23"/>
      <c r="AA93" s="24"/>
      <c r="AB93" s="24"/>
      <c r="AC93" s="24"/>
      <c r="AD93" s="14"/>
      <c r="AE93" s="89">
        <v>79</v>
      </c>
      <c r="AF93" s="283" t="s">
        <v>169</v>
      </c>
      <c r="AG93" s="79">
        <f>IF([1]Report_Actual_RTD!C83="","",[1]Report_Actual_RTD!C83)</f>
        <v>50.06</v>
      </c>
      <c r="AH93" s="90"/>
      <c r="AI93" s="81">
        <f>[1]Report_Actual_RTD!E83</f>
        <v>1201.67</v>
      </c>
      <c r="AJ93" s="82"/>
    </row>
    <row r="94" spans="1:154" ht="30" customHeight="1">
      <c r="H94" s="161"/>
      <c r="I94" s="282"/>
      <c r="J94" s="232"/>
      <c r="Q94" s="15"/>
      <c r="R94" s="15"/>
      <c r="S94" s="20"/>
      <c r="V94" s="9"/>
      <c r="W94" s="15"/>
      <c r="X94" s="23"/>
      <c r="Y94" s="23"/>
      <c r="Z94" s="23"/>
      <c r="AA94" s="24"/>
      <c r="AB94" s="24"/>
      <c r="AC94" s="24"/>
      <c r="AD94" s="14"/>
      <c r="AE94" s="89">
        <v>80</v>
      </c>
      <c r="AF94" s="283" t="s">
        <v>170</v>
      </c>
      <c r="AG94" s="79">
        <f>IF([1]Report_Actual_RTD!C84="","",[1]Report_Actual_RTD!C84)</f>
        <v>50.04</v>
      </c>
      <c r="AH94" s="174">
        <f>IF(SUM(AG91:AG94)&gt;0,AVERAGE(AG91:AG94),"")</f>
        <v>50.059999999999995</v>
      </c>
      <c r="AI94" s="81">
        <f>[1]Report_Actual_RTD!E84</f>
        <v>1185.2</v>
      </c>
      <c r="AJ94" s="82">
        <f>IF(SUM(AI91:AI94)&gt;0,AVERAGE(AI91:AI94),0)</f>
        <v>1204.4275</v>
      </c>
    </row>
    <row r="95" spans="1:154" ht="30" customHeight="1">
      <c r="H95" s="161"/>
      <c r="I95" s="282"/>
      <c r="J95" s="232"/>
      <c r="Q95" s="15"/>
      <c r="R95" s="15"/>
      <c r="S95" s="20"/>
      <c r="T95" s="21"/>
      <c r="U95" s="21"/>
      <c r="V95" s="9"/>
      <c r="W95" s="15"/>
      <c r="X95" s="23"/>
      <c r="Y95" s="23"/>
      <c r="Z95" s="23"/>
      <c r="AA95" s="24"/>
      <c r="AB95" s="24"/>
      <c r="AC95" s="24"/>
      <c r="AD95" s="284"/>
      <c r="AE95" s="89">
        <v>81</v>
      </c>
      <c r="AF95" s="283" t="s">
        <v>171</v>
      </c>
      <c r="AG95" s="79">
        <f>IF([1]Report_Actual_RTD!C85="","",[1]Report_Actual_RTD!C85)</f>
        <v>50.04</v>
      </c>
      <c r="AH95" s="90"/>
      <c r="AI95" s="81">
        <f>[1]Report_Actual_RTD!E85</f>
        <v>1210.07</v>
      </c>
      <c r="AJ95" s="82"/>
    </row>
    <row r="96" spans="1:154" ht="30" customHeight="1">
      <c r="H96" s="161"/>
      <c r="I96" s="282"/>
      <c r="J96" s="232"/>
      <c r="Q96" s="15"/>
      <c r="R96" s="15"/>
      <c r="S96" s="20"/>
      <c r="T96" s="21"/>
      <c r="U96" s="21"/>
      <c r="V96" s="34"/>
      <c r="W96" s="250"/>
      <c r="X96" s="23"/>
      <c r="Y96" s="23"/>
      <c r="Z96" s="23"/>
      <c r="AA96" s="24"/>
      <c r="AB96" s="24"/>
      <c r="AC96" s="24"/>
      <c r="AD96" s="14"/>
      <c r="AE96" s="89">
        <v>82</v>
      </c>
      <c r="AF96" s="283" t="s">
        <v>172</v>
      </c>
      <c r="AG96" s="79">
        <f>IF([1]Report_Actual_RTD!C86="","",[1]Report_Actual_RTD!C86)</f>
        <v>50.04</v>
      </c>
      <c r="AH96" s="90"/>
      <c r="AI96" s="81">
        <f>[1]Report_Actual_RTD!E86</f>
        <v>1159.8599999999999</v>
      </c>
      <c r="AJ96" s="82"/>
    </row>
    <row r="97" spans="1:36" ht="30" customHeight="1">
      <c r="H97" s="161"/>
      <c r="I97" s="282"/>
      <c r="J97" s="232"/>
      <c r="P97" s="9"/>
      <c r="Q97" s="15"/>
      <c r="R97" s="15"/>
      <c r="S97" s="15"/>
      <c r="T97" s="20"/>
      <c r="U97" s="20"/>
      <c r="V97" s="9"/>
      <c r="W97" s="15"/>
      <c r="X97" s="23"/>
      <c r="Y97" s="23"/>
      <c r="Z97" s="23"/>
      <c r="AA97" s="24"/>
      <c r="AB97" s="24"/>
      <c r="AC97" s="24"/>
      <c r="AD97" s="14"/>
      <c r="AE97" s="89">
        <v>83</v>
      </c>
      <c r="AF97" s="283" t="s">
        <v>173</v>
      </c>
      <c r="AG97" s="79">
        <f>IF([1]Report_Actual_RTD!C87="","",[1]Report_Actual_RTD!C87)</f>
        <v>50.03</v>
      </c>
      <c r="AH97" s="90"/>
      <c r="AI97" s="81">
        <f>[1]Report_Actual_RTD!E87</f>
        <v>1146.48</v>
      </c>
      <c r="AJ97" s="82"/>
    </row>
    <row r="98" spans="1:36" ht="30" customHeight="1">
      <c r="H98" s="161"/>
      <c r="I98" s="282"/>
      <c r="J98" s="232"/>
      <c r="Q98" s="15"/>
      <c r="R98" s="15"/>
      <c r="S98" s="20"/>
      <c r="V98" s="9"/>
      <c r="W98" s="15"/>
      <c r="X98" s="23"/>
      <c r="Y98" s="23"/>
      <c r="Z98" s="23"/>
      <c r="AA98" s="24"/>
      <c r="AB98" s="24"/>
      <c r="AC98" s="24"/>
      <c r="AD98" s="14"/>
      <c r="AE98" s="89">
        <v>84</v>
      </c>
      <c r="AF98" s="283" t="s">
        <v>174</v>
      </c>
      <c r="AG98" s="79">
        <f>IF([1]Report_Actual_RTD!C88="","",[1]Report_Actual_RTD!C88)</f>
        <v>50.02</v>
      </c>
      <c r="AH98" s="174">
        <f>IF(SUM(AG95:AG98)&gt;0,AVERAGE(AG95:AG98),"")</f>
        <v>50.032500000000006</v>
      </c>
      <c r="AI98" s="81">
        <f>[1]Report_Actual_RTD!E88</f>
        <v>1134.5899999999999</v>
      </c>
      <c r="AJ98" s="82">
        <f>IF(SUM(AI95:AI98)&gt;0,AVERAGE(AI95:AI98),)</f>
        <v>1162.75</v>
      </c>
    </row>
    <row r="99" spans="1:36" ht="30" customHeight="1">
      <c r="H99" s="161"/>
      <c r="I99" s="282"/>
      <c r="J99" s="232"/>
      <c r="Q99" s="15"/>
      <c r="R99" s="15"/>
      <c r="S99" s="15"/>
      <c r="T99" s="21"/>
      <c r="U99" s="21"/>
      <c r="V99" s="9"/>
      <c r="W99" s="15"/>
      <c r="X99" s="23"/>
      <c r="Y99" s="23"/>
      <c r="Z99" s="23"/>
      <c r="AA99" s="24"/>
      <c r="AB99" s="24"/>
      <c r="AC99" s="24"/>
      <c r="AD99" s="14"/>
      <c r="AE99" s="89">
        <v>85</v>
      </c>
      <c r="AF99" s="283" t="s">
        <v>175</v>
      </c>
      <c r="AG99" s="79">
        <f>IF([1]Report_Actual_RTD!C89="","",[1]Report_Actual_RTD!C89)</f>
        <v>49.98</v>
      </c>
      <c r="AH99" s="90"/>
      <c r="AI99" s="81">
        <f>[1]Report_Actual_RTD!E89</f>
        <v>1131.22</v>
      </c>
      <c r="AJ99" s="82"/>
    </row>
    <row r="100" spans="1:36" ht="30" customHeight="1">
      <c r="H100" s="161"/>
      <c r="I100" s="282"/>
      <c r="J100" s="232"/>
      <c r="Q100" s="15"/>
      <c r="R100" s="15"/>
      <c r="S100" s="15"/>
      <c r="T100" s="21"/>
      <c r="U100" s="21"/>
      <c r="V100" s="34"/>
      <c r="W100" s="250"/>
      <c r="X100" s="23"/>
      <c r="Y100" s="23"/>
      <c r="Z100" s="23"/>
      <c r="AA100" s="24"/>
      <c r="AB100" s="24"/>
      <c r="AC100" s="24"/>
      <c r="AD100" s="14"/>
      <c r="AE100" s="89">
        <v>86</v>
      </c>
      <c r="AF100" s="283" t="s">
        <v>176</v>
      </c>
      <c r="AG100" s="79">
        <f>IF([1]Report_Actual_RTD!C90="","",[1]Report_Actual_RTD!C90)</f>
        <v>49.98</v>
      </c>
      <c r="AH100" s="90"/>
      <c r="AI100" s="81">
        <f>[1]Report_Actual_RTD!E90</f>
        <v>1132.92</v>
      </c>
      <c r="AJ100" s="82"/>
    </row>
    <row r="101" spans="1:36" ht="30" customHeight="1">
      <c r="H101" s="161"/>
      <c r="I101" s="282"/>
      <c r="J101" s="232"/>
      <c r="Q101" s="15"/>
      <c r="R101" s="15"/>
      <c r="S101" s="20"/>
      <c r="T101" s="20"/>
      <c r="U101" s="20"/>
      <c r="V101" s="9"/>
      <c r="W101" s="15"/>
      <c r="X101" s="23"/>
      <c r="Y101" s="23"/>
      <c r="Z101" s="23"/>
      <c r="AA101" s="24"/>
      <c r="AB101" s="24"/>
      <c r="AC101" s="24"/>
      <c r="AD101" s="14"/>
      <c r="AE101" s="89">
        <v>87</v>
      </c>
      <c r="AF101" s="283" t="s">
        <v>177</v>
      </c>
      <c r="AG101" s="79">
        <f>IF([1]Report_Actual_RTD!C91="","",[1]Report_Actual_RTD!C91)</f>
        <v>49.97</v>
      </c>
      <c r="AH101" s="90"/>
      <c r="AI101" s="81">
        <f>[1]Report_Actual_RTD!E91</f>
        <v>1135.4100000000001</v>
      </c>
      <c r="AJ101" s="82"/>
    </row>
    <row r="102" spans="1:36" ht="30" customHeight="1">
      <c r="H102" s="161"/>
      <c r="I102" s="282"/>
      <c r="J102" s="232"/>
      <c r="Q102" s="15"/>
      <c r="R102" s="22"/>
      <c r="S102" s="20"/>
      <c r="T102" s="20"/>
      <c r="U102" s="20"/>
      <c r="V102" s="15"/>
      <c r="W102" s="15"/>
      <c r="X102" s="272"/>
      <c r="Y102" s="272"/>
      <c r="Z102" s="272"/>
      <c r="AA102" s="273"/>
      <c r="AB102" s="273"/>
      <c r="AC102" s="273"/>
      <c r="AD102" s="274"/>
      <c r="AE102" s="89">
        <v>88</v>
      </c>
      <c r="AF102" s="283" t="s">
        <v>178</v>
      </c>
      <c r="AG102" s="79">
        <f>IF([1]Report_Actual_RTD!C92="","",[1]Report_Actual_RTD!C92)</f>
        <v>50.01</v>
      </c>
      <c r="AH102" s="174">
        <f>IF(SUM(AG99:AG102)&gt;0,AVERAGE(AG99:AG102),"")</f>
        <v>49.984999999999999</v>
      </c>
      <c r="AI102" s="81">
        <f>[1]Report_Actual_RTD!E92</f>
        <v>1121.75</v>
      </c>
      <c r="AJ102" s="82">
        <f>IF(SUM(AI99:AI102)&gt;0,AVERAGE(AI99:AI102),0)</f>
        <v>1130.325</v>
      </c>
    </row>
    <row r="103" spans="1:36" ht="30" customHeight="1">
      <c r="H103" s="161"/>
      <c r="I103" s="282"/>
      <c r="J103" s="232"/>
      <c r="Q103" s="15"/>
      <c r="R103" s="272"/>
      <c r="T103" s="15"/>
      <c r="U103" s="15"/>
      <c r="V103" s="9"/>
      <c r="W103" s="15"/>
      <c r="X103" s="23"/>
      <c r="Y103" s="23"/>
      <c r="Z103" s="23"/>
      <c r="AA103" s="24"/>
      <c r="AB103" s="24"/>
      <c r="AC103" s="24"/>
      <c r="AD103" s="14"/>
      <c r="AE103" s="89">
        <v>89</v>
      </c>
      <c r="AF103" s="283" t="s">
        <v>179</v>
      </c>
      <c r="AG103" s="79">
        <f>IF([1]Report_Actual_RTD!C93="","",[1]Report_Actual_RTD!C93)</f>
        <v>49.97</v>
      </c>
      <c r="AH103" s="90"/>
      <c r="AI103" s="81">
        <f>[1]Report_Actual_RTD!E93</f>
        <v>1109.1400000000001</v>
      </c>
      <c r="AJ103" s="82"/>
    </row>
    <row r="104" spans="1:36" ht="30" customHeight="1">
      <c r="H104" s="161"/>
      <c r="I104" s="282"/>
      <c r="J104" s="232"/>
      <c r="Q104" s="15"/>
      <c r="R104" s="15"/>
      <c r="V104" s="34"/>
      <c r="W104" s="250"/>
      <c r="X104" s="23"/>
      <c r="Y104" s="23"/>
      <c r="Z104" s="23"/>
      <c r="AA104" s="24"/>
      <c r="AB104" s="24"/>
      <c r="AC104" s="24"/>
      <c r="AD104" s="14"/>
      <c r="AE104" s="89">
        <v>90</v>
      </c>
      <c r="AF104" s="283" t="s">
        <v>180</v>
      </c>
      <c r="AG104" s="79">
        <f>IF([1]Report_Actual_RTD!C94="","",[1]Report_Actual_RTD!C94)</f>
        <v>49.99</v>
      </c>
      <c r="AH104" s="90"/>
      <c r="AI104" s="81">
        <f>[1]Report_Actual_RTD!E94</f>
        <v>1091.57</v>
      </c>
      <c r="AJ104" s="82"/>
    </row>
    <row r="105" spans="1:36" ht="30" customHeight="1">
      <c r="H105" s="161"/>
      <c r="I105" s="282"/>
      <c r="J105" s="232"/>
      <c r="Q105" s="15"/>
      <c r="V105" s="9"/>
      <c r="W105" s="15"/>
      <c r="X105" s="23"/>
      <c r="Y105" s="23"/>
      <c r="Z105" s="23"/>
      <c r="AA105" s="24"/>
      <c r="AB105" s="24"/>
      <c r="AC105" s="24"/>
      <c r="AD105" s="14"/>
      <c r="AE105" s="89">
        <v>91</v>
      </c>
      <c r="AF105" s="283" t="s">
        <v>181</v>
      </c>
      <c r="AG105" s="79">
        <f>IF([1]Report_Actual_RTD!C95="","",[1]Report_Actual_RTD!C95)</f>
        <v>49.98</v>
      </c>
      <c r="AH105" s="90"/>
      <c r="AI105" s="81">
        <f>[1]Report_Actual_RTD!E95</f>
        <v>1056.9100000000001</v>
      </c>
      <c r="AJ105" s="82"/>
    </row>
    <row r="106" spans="1:36" ht="30" customHeight="1">
      <c r="H106" s="232"/>
      <c r="I106" s="232"/>
      <c r="J106" s="285"/>
      <c r="Q106" s="15"/>
      <c r="V106" s="9"/>
      <c r="W106" s="15"/>
      <c r="X106" s="12"/>
      <c r="Y106" s="12"/>
      <c r="Z106" s="12"/>
      <c r="AA106" s="13"/>
      <c r="AB106" s="13"/>
      <c r="AC106" s="13"/>
      <c r="AD106" s="12"/>
      <c r="AE106" s="89">
        <v>92</v>
      </c>
      <c r="AF106" s="283" t="s">
        <v>182</v>
      </c>
      <c r="AG106" s="79">
        <f>IF([1]Report_Actual_RTD!C96="","",[1]Report_Actual_RTD!C96)</f>
        <v>50</v>
      </c>
      <c r="AH106" s="174">
        <f>IF(SUM(AG103:AG106)&gt;0,AVERAGE(AG103:AG106),"")</f>
        <v>49.984999999999999</v>
      </c>
      <c r="AI106" s="81">
        <f>[1]Report_Actual_RTD!E96</f>
        <v>1024.33</v>
      </c>
      <c r="AJ106" s="82">
        <f>IF(SUM(AI103:AI106)&gt;0,AVERAGE(AI103:AI106),0)</f>
        <v>1070.4875</v>
      </c>
    </row>
    <row r="107" spans="1:36" ht="30" customHeight="1">
      <c r="H107" s="232"/>
      <c r="I107" s="232"/>
      <c r="J107" s="232"/>
      <c r="Q107" s="15"/>
      <c r="V107" s="9"/>
      <c r="W107" s="15"/>
      <c r="X107" s="23"/>
      <c r="Y107" s="23"/>
      <c r="Z107" s="23"/>
      <c r="AA107" s="24"/>
      <c r="AB107" s="24"/>
      <c r="AC107" s="24"/>
      <c r="AD107" s="14"/>
      <c r="AE107" s="89">
        <v>93</v>
      </c>
      <c r="AF107" s="283" t="s">
        <v>183</v>
      </c>
      <c r="AG107" s="79">
        <f>IF([1]Report_Actual_RTD!C97="","",[1]Report_Actual_RTD!C97)</f>
        <v>50.02</v>
      </c>
      <c r="AH107" s="90"/>
      <c r="AI107" s="81">
        <f>[1]Report_Actual_RTD!E97</f>
        <v>990.68</v>
      </c>
      <c r="AJ107" s="82"/>
    </row>
    <row r="108" spans="1:36" ht="30" customHeight="1">
      <c r="A108" s="271"/>
      <c r="B108" s="271"/>
      <c r="C108" s="271"/>
      <c r="D108" s="271"/>
      <c r="E108" s="271"/>
      <c r="F108" s="271"/>
      <c r="H108" s="161"/>
      <c r="I108" s="232"/>
      <c r="J108" s="285"/>
      <c r="Q108" s="15"/>
      <c r="S108" s="286"/>
      <c r="AE108" s="89">
        <v>94</v>
      </c>
      <c r="AF108" s="283" t="s">
        <v>184</v>
      </c>
      <c r="AG108" s="79">
        <f>IF([1]Report_Actual_RTD!C98="","",[1]Report_Actual_RTD!C98)</f>
        <v>50.01</v>
      </c>
      <c r="AH108" s="90"/>
      <c r="AI108" s="81">
        <f>[1]Report_Actual_RTD!E98</f>
        <v>940.41</v>
      </c>
      <c r="AJ108" s="82"/>
    </row>
    <row r="109" spans="1:36" ht="16.8">
      <c r="H109" s="232"/>
      <c r="I109" s="232"/>
      <c r="J109" s="232"/>
      <c r="S109" s="286"/>
      <c r="AE109" s="89">
        <v>95</v>
      </c>
      <c r="AF109" s="283" t="s">
        <v>185</v>
      </c>
      <c r="AG109" s="79">
        <f>IF([1]Report_Actual_RTD!C99="","",[1]Report_Actual_RTD!C99)</f>
        <v>49.99</v>
      </c>
      <c r="AH109" s="90"/>
      <c r="AI109" s="81">
        <f>[1]Report_Actual_RTD!E99</f>
        <v>928.62</v>
      </c>
      <c r="AJ109" s="82"/>
    </row>
    <row r="110" spans="1:36" ht="15.6">
      <c r="H110" s="232"/>
      <c r="I110" s="232"/>
      <c r="J110" s="232"/>
      <c r="Q110" s="15"/>
      <c r="AE110" s="89">
        <v>96</v>
      </c>
      <c r="AF110" s="187" t="s">
        <v>186</v>
      </c>
      <c r="AG110" s="79">
        <f>IF([1]Report_Actual_RTD!C100="","",[1]Report_Actual_RTD!C100)</f>
        <v>49.96</v>
      </c>
      <c r="AH110" s="288">
        <f>IF(SUM(AG107:AG110)&gt;0,AVERAGE(AG107:AG110),"")</f>
        <v>49.995000000000005</v>
      </c>
      <c r="AI110" s="81">
        <f>[1]Report_Actual_RTD!E100</f>
        <v>915.91</v>
      </c>
      <c r="AJ110" s="82">
        <f>IF(SUM(AI107:AI110)&gt;0,AVERAGE(AI107:AI110),0)</f>
        <v>943.90499999999997</v>
      </c>
    </row>
    <row r="111" spans="1:36" ht="17.399999999999999" thickBot="1">
      <c r="H111" s="161"/>
      <c r="I111" s="232"/>
      <c r="J111" s="285"/>
      <c r="Q111" s="15"/>
      <c r="S111" s="286"/>
      <c r="AE111" s="146"/>
      <c r="AF111" s="277" t="s">
        <v>187</v>
      </c>
      <c r="AG111" s="289">
        <f>AVERAGE(AG13:AG110)</f>
        <v>49.998541666666661</v>
      </c>
      <c r="AH111" s="289">
        <f>AVERAGE(AH13:AH110)</f>
        <v>49.998541666666654</v>
      </c>
      <c r="AI111" s="290">
        <f>SUM(AI13:AI110)/4</f>
        <v>27178.077500000007</v>
      </c>
      <c r="AJ111" s="291">
        <f>SUM(AJ13:AJ110)</f>
        <v>27178.077499999999</v>
      </c>
    </row>
    <row r="112" spans="1:36" ht="15.6">
      <c r="AF112" s="292" t="s">
        <v>188</v>
      </c>
      <c r="AG112" s="293">
        <f>MAX(AI13:AI110)</f>
        <v>1417.18</v>
      </c>
      <c r="AH112" s="292"/>
      <c r="AI112" s="292" t="s">
        <v>189</v>
      </c>
      <c r="AJ112" s="294">
        <f>MAX(AJ13:AJ110)</f>
        <v>1395.665</v>
      </c>
    </row>
    <row r="113" spans="17:36" ht="16.8">
      <c r="Q113" s="295"/>
      <c r="S113" s="286"/>
      <c r="AF113" s="292" t="s">
        <v>190</v>
      </c>
      <c r="AG113" s="293">
        <f>MIN(AI13:AI110)</f>
        <v>858.87</v>
      </c>
      <c r="AH113" s="292"/>
      <c r="AI113" s="292" t="s">
        <v>191</v>
      </c>
      <c r="AJ113" s="294">
        <f>MIN(AJ13:AJ110)</f>
        <v>884.85749999999996</v>
      </c>
    </row>
    <row r="115" spans="17:36" ht="16.8">
      <c r="S115" s="286"/>
      <c r="AA115" s="8"/>
      <c r="AB115" s="8"/>
      <c r="AC115" s="8"/>
    </row>
    <row r="116" spans="17:36" ht="16.8">
      <c r="S116" s="286"/>
      <c r="AA116" s="8"/>
      <c r="AB116" s="8"/>
      <c r="AC116" s="8"/>
    </row>
    <row r="117" spans="17:36" ht="16.8">
      <c r="S117" s="286"/>
      <c r="AA117" s="8"/>
      <c r="AB117" s="8"/>
      <c r="AC117" s="8"/>
    </row>
    <row r="118" spans="17:36" ht="16.8">
      <c r="S118" s="286"/>
      <c r="AA118" s="8"/>
      <c r="AB118" s="8"/>
      <c r="AC118" s="8"/>
    </row>
    <row r="119" spans="17:36" ht="16.8">
      <c r="S119" s="286"/>
      <c r="AA119" s="8"/>
      <c r="AB119" s="8"/>
      <c r="AC119" s="8"/>
    </row>
    <row r="120" spans="17:36" ht="16.8">
      <c r="S120" s="286"/>
      <c r="AA120" s="8"/>
      <c r="AB120" s="8"/>
      <c r="AC120" s="8"/>
    </row>
    <row r="121" spans="17:36" ht="16.8">
      <c r="S121" s="286"/>
      <c r="AA121" s="8"/>
      <c r="AB121" s="8"/>
      <c r="AC121" s="8"/>
    </row>
    <row r="122" spans="17:36" ht="16.8">
      <c r="S122" s="286"/>
      <c r="AA122" s="8"/>
      <c r="AB122" s="8"/>
      <c r="AC122" s="8"/>
    </row>
    <row r="123" spans="17:36" ht="16.8">
      <c r="S123" s="286"/>
      <c r="AA123" s="8"/>
      <c r="AB123" s="8"/>
      <c r="AC123" s="8"/>
    </row>
    <row r="124" spans="17:36" ht="16.8">
      <c r="S124" s="286"/>
      <c r="AA124" s="8"/>
      <c r="AB124" s="8"/>
      <c r="AC124" s="8"/>
    </row>
    <row r="125" spans="17:36" ht="16.8">
      <c r="S125" s="286"/>
      <c r="AA125" s="8"/>
      <c r="AB125" s="8"/>
      <c r="AC125" s="8"/>
    </row>
    <row r="126" spans="17:36" ht="16.8">
      <c r="S126" s="286"/>
      <c r="AA126" s="8"/>
      <c r="AB126" s="8"/>
      <c r="AC126" s="8"/>
    </row>
    <row r="127" spans="17:36" ht="16.8">
      <c r="S127" s="286"/>
      <c r="AA127" s="8"/>
      <c r="AB127" s="8"/>
      <c r="AC127" s="8"/>
    </row>
    <row r="128" spans="17:36" ht="16.8">
      <c r="S128" s="286"/>
      <c r="AA128" s="8"/>
      <c r="AB128" s="8"/>
      <c r="AC128" s="8"/>
    </row>
    <row r="129" spans="19:29" ht="16.8">
      <c r="S129" s="286"/>
      <c r="AA129" s="8"/>
      <c r="AB129" s="8"/>
      <c r="AC129" s="8"/>
    </row>
    <row r="130" spans="19:29" ht="16.8">
      <c r="S130" s="286"/>
      <c r="AA130" s="8"/>
      <c r="AB130" s="8"/>
      <c r="AC130" s="8"/>
    </row>
    <row r="131" spans="19:29" ht="16.8">
      <c r="S131" s="286"/>
      <c r="AA131" s="8"/>
      <c r="AB131" s="8"/>
      <c r="AC131" s="8"/>
    </row>
    <row r="132" spans="19:29" ht="16.8">
      <c r="S132" s="286"/>
      <c r="AA132" s="8"/>
      <c r="AB132" s="8"/>
      <c r="AC132" s="8"/>
    </row>
    <row r="133" spans="19:29" ht="16.8">
      <c r="S133" s="286"/>
      <c r="AA133" s="8"/>
      <c r="AB133" s="8"/>
      <c r="AC133" s="8"/>
    </row>
    <row r="134" spans="19:29" ht="16.8">
      <c r="S134" s="286"/>
      <c r="AA134" s="8"/>
      <c r="AB134" s="8"/>
      <c r="AC134" s="8"/>
    </row>
    <row r="135" spans="19:29" ht="16.8">
      <c r="S135" s="286"/>
      <c r="AA135" s="8"/>
      <c r="AB135" s="8"/>
      <c r="AC135" s="8"/>
    </row>
    <row r="136" spans="19:29" ht="16.8">
      <c r="S136" s="286"/>
      <c r="AA136" s="8"/>
      <c r="AB136" s="8"/>
      <c r="AC136" s="8"/>
    </row>
    <row r="137" spans="19:29" ht="16.8">
      <c r="S137" s="286"/>
      <c r="AA137" s="8"/>
      <c r="AB137" s="8"/>
      <c r="AC137" s="8"/>
    </row>
    <row r="138" spans="19:29" ht="16.8">
      <c r="S138" s="286"/>
      <c r="AA138" s="8"/>
      <c r="AB138" s="8"/>
      <c r="AC138" s="8"/>
    </row>
    <row r="139" spans="19:29" ht="16.8">
      <c r="S139" s="286"/>
      <c r="AA139" s="8"/>
      <c r="AB139" s="8"/>
      <c r="AC139" s="8"/>
    </row>
    <row r="140" spans="19:29" ht="16.8">
      <c r="S140" s="286"/>
      <c r="AA140" s="8"/>
      <c r="AB140" s="8"/>
      <c r="AC140" s="8"/>
    </row>
    <row r="141" spans="19:29" ht="16.8">
      <c r="S141" s="286"/>
      <c r="AA141" s="8"/>
      <c r="AB141" s="8"/>
      <c r="AC141" s="8"/>
    </row>
    <row r="142" spans="19:29" ht="16.8">
      <c r="S142" s="286"/>
      <c r="AA142" s="8"/>
      <c r="AB142" s="8"/>
      <c r="AC142" s="8"/>
    </row>
    <row r="143" spans="19:29" ht="16.8">
      <c r="S143" s="286"/>
      <c r="AA143" s="8"/>
      <c r="AB143" s="8"/>
      <c r="AC143" s="8"/>
    </row>
    <row r="144" spans="19:29" ht="16.8">
      <c r="S144" s="286"/>
      <c r="AA144" s="8"/>
      <c r="AB144" s="8"/>
      <c r="AC144" s="8"/>
    </row>
    <row r="145" spans="19:29" ht="16.8">
      <c r="S145" s="286"/>
      <c r="AA145" s="8"/>
      <c r="AB145" s="8"/>
      <c r="AC145" s="8"/>
    </row>
    <row r="146" spans="19:29" ht="16.8">
      <c r="S146" s="286"/>
      <c r="AA146" s="8"/>
      <c r="AB146" s="8"/>
      <c r="AC146" s="8"/>
    </row>
    <row r="147" spans="19:29" ht="16.8">
      <c r="S147" s="286"/>
      <c r="AA147" s="8"/>
      <c r="AB147" s="8"/>
      <c r="AC147" s="8"/>
    </row>
    <row r="148" spans="19:29" ht="16.8">
      <c r="S148" s="286"/>
      <c r="AA148" s="8"/>
      <c r="AB148" s="8"/>
      <c r="AC148" s="8"/>
    </row>
    <row r="149" spans="19:29" ht="16.8">
      <c r="S149" s="286"/>
      <c r="AA149" s="8"/>
      <c r="AB149" s="8"/>
      <c r="AC149" s="8"/>
    </row>
    <row r="150" spans="19:29" ht="16.8">
      <c r="S150" s="286"/>
      <c r="AA150" s="8"/>
      <c r="AB150" s="8"/>
      <c r="AC150" s="8"/>
    </row>
    <row r="151" spans="19:29" ht="16.8">
      <c r="S151" s="286"/>
      <c r="AA151" s="8"/>
      <c r="AB151" s="8"/>
      <c r="AC151" s="8"/>
    </row>
    <row r="152" spans="19:29" ht="16.8">
      <c r="S152" s="286"/>
      <c r="AA152" s="8"/>
      <c r="AB152" s="8"/>
      <c r="AC152" s="8"/>
    </row>
    <row r="153" spans="19:29" ht="16.8">
      <c r="S153" s="286"/>
      <c r="AA153" s="8"/>
      <c r="AB153" s="8"/>
      <c r="AC153" s="8"/>
    </row>
    <row r="154" spans="19:29" ht="16.8">
      <c r="S154" s="286"/>
      <c r="AA154" s="8"/>
      <c r="AB154" s="8"/>
      <c r="AC154" s="8"/>
    </row>
    <row r="155" spans="19:29" ht="16.8">
      <c r="S155" s="286"/>
      <c r="AA155" s="8"/>
      <c r="AB155" s="8"/>
      <c r="AC155" s="8"/>
    </row>
    <row r="156" spans="19:29" ht="16.8">
      <c r="S156" s="286"/>
      <c r="AA156" s="8"/>
      <c r="AB156" s="8"/>
      <c r="AC156" s="8"/>
    </row>
    <row r="157" spans="19:29" ht="16.8">
      <c r="S157" s="286"/>
      <c r="AA157" s="8"/>
      <c r="AB157" s="8"/>
      <c r="AC157" s="8"/>
    </row>
    <row r="158" spans="19:29" ht="16.8">
      <c r="S158" s="286"/>
      <c r="AA158" s="8"/>
      <c r="AB158" s="8"/>
      <c r="AC158" s="8"/>
    </row>
    <row r="159" spans="19:29" ht="16.8">
      <c r="S159" s="286"/>
      <c r="AA159" s="8"/>
      <c r="AB159" s="8"/>
      <c r="AC159" s="8"/>
    </row>
    <row r="160" spans="19:29" ht="16.8">
      <c r="S160" s="286"/>
      <c r="AA160" s="8"/>
      <c r="AB160" s="8"/>
      <c r="AC160" s="8"/>
    </row>
    <row r="161" spans="19:29" ht="16.8">
      <c r="S161" s="286"/>
      <c r="AA161" s="8"/>
      <c r="AB161" s="8"/>
      <c r="AC161" s="8"/>
    </row>
    <row r="162" spans="19:29" ht="16.8">
      <c r="S162" s="286"/>
      <c r="AA162" s="8"/>
      <c r="AB162" s="8"/>
      <c r="AC162" s="8"/>
    </row>
    <row r="163" spans="19:29" ht="16.8">
      <c r="S163" s="286"/>
      <c r="AA163" s="8"/>
      <c r="AB163" s="8"/>
      <c r="AC163" s="8"/>
    </row>
    <row r="164" spans="19:29" ht="16.8">
      <c r="S164" s="286"/>
      <c r="AA164" s="8"/>
      <c r="AB164" s="8"/>
      <c r="AC164" s="8"/>
    </row>
    <row r="165" spans="19:29" ht="16.8">
      <c r="S165" s="286"/>
      <c r="AA165" s="8"/>
      <c r="AB165" s="8"/>
      <c r="AC165" s="8"/>
    </row>
    <row r="166" spans="19:29" ht="16.8">
      <c r="S166" s="286"/>
      <c r="AA166" s="8"/>
      <c r="AB166" s="8"/>
      <c r="AC166" s="8"/>
    </row>
    <row r="167" spans="19:29">
      <c r="AA167" s="8"/>
      <c r="AB167" s="8"/>
      <c r="AC167" s="8"/>
    </row>
    <row r="168" spans="19:29" ht="16.8">
      <c r="S168" s="286"/>
      <c r="AA168" s="8"/>
      <c r="AB168" s="8"/>
      <c r="AC168" s="8"/>
    </row>
    <row r="169" spans="19:29" ht="16.8">
      <c r="S169" s="286"/>
      <c r="AA169" s="8"/>
      <c r="AB169" s="8"/>
      <c r="AC169" s="8"/>
    </row>
    <row r="170" spans="19:29" ht="16.8">
      <c r="S170" s="286"/>
      <c r="AA170" s="8"/>
      <c r="AB170" s="8"/>
      <c r="AC170" s="8"/>
    </row>
    <row r="171" spans="19:29">
      <c r="AA171" s="8"/>
      <c r="AB171" s="8"/>
      <c r="AC171" s="8"/>
    </row>
    <row r="172" spans="19:29" ht="16.8">
      <c r="S172" s="286"/>
      <c r="AA172" s="8"/>
      <c r="AB172" s="8"/>
      <c r="AC172" s="8"/>
    </row>
    <row r="173" spans="19:29" ht="16.8">
      <c r="S173" s="286"/>
      <c r="AA173" s="8"/>
      <c r="AB173" s="8"/>
      <c r="AC173" s="8"/>
    </row>
    <row r="174" spans="19:29">
      <c r="AA174" s="8"/>
      <c r="AB174" s="8"/>
      <c r="AC174" s="8"/>
    </row>
    <row r="175" spans="19:29" ht="16.8">
      <c r="S175" s="286"/>
      <c r="AA175" s="8"/>
      <c r="AB175" s="8"/>
      <c r="AC175" s="8"/>
    </row>
    <row r="176" spans="19:29">
      <c r="AA176" s="8"/>
      <c r="AB176" s="8"/>
      <c r="AC176" s="8"/>
    </row>
    <row r="177" spans="19:29" ht="16.8">
      <c r="S177" s="286"/>
      <c r="AA177" s="8"/>
      <c r="AB177" s="8"/>
      <c r="AC177" s="8"/>
    </row>
    <row r="178" spans="19:29">
      <c r="AA178" s="8"/>
      <c r="AB178" s="8"/>
      <c r="AC178" s="8"/>
    </row>
    <row r="179" spans="19:29" ht="16.8">
      <c r="S179" s="286"/>
      <c r="AA179" s="8"/>
      <c r="AB179" s="8"/>
      <c r="AC179" s="8"/>
    </row>
    <row r="180" spans="19:29" ht="16.8">
      <c r="S180" s="286"/>
      <c r="AA180" s="8"/>
      <c r="AB180" s="8"/>
      <c r="AC180" s="8"/>
    </row>
    <row r="181" spans="19:29" ht="16.8">
      <c r="S181" s="286"/>
      <c r="AA181" s="8"/>
      <c r="AB181" s="8"/>
      <c r="AC181" s="8"/>
    </row>
    <row r="182" spans="19:29" ht="16.8">
      <c r="S182" s="286"/>
      <c r="AA182" s="8"/>
      <c r="AB182" s="8"/>
      <c r="AC182" s="8"/>
    </row>
    <row r="183" spans="19:29" ht="16.8">
      <c r="S183" s="286"/>
      <c r="AA183" s="8"/>
      <c r="AB183" s="8"/>
      <c r="AC183" s="8"/>
    </row>
    <row r="184" spans="19:29" ht="16.8">
      <c r="S184" s="286"/>
      <c r="AA184" s="8"/>
      <c r="AB184" s="8"/>
      <c r="AC184" s="8"/>
    </row>
    <row r="185" spans="19:29" ht="16.8">
      <c r="S185" s="286"/>
      <c r="AA185" s="8"/>
      <c r="AB185" s="8"/>
      <c r="AC185" s="8"/>
    </row>
    <row r="186" spans="19:29" ht="16.8">
      <c r="S186" s="286"/>
      <c r="AA186" s="8"/>
      <c r="AB186" s="8"/>
      <c r="AC186" s="8"/>
    </row>
    <row r="187" spans="19:29" ht="16.8">
      <c r="S187" s="286"/>
      <c r="AA187" s="8"/>
      <c r="AB187" s="8"/>
      <c r="AC187" s="8"/>
    </row>
    <row r="188" spans="19:29" ht="16.8">
      <c r="S188" s="286"/>
      <c r="AA188" s="8"/>
      <c r="AB188" s="8"/>
      <c r="AC188" s="8"/>
    </row>
    <row r="189" spans="19:29" ht="16.8">
      <c r="S189" s="286"/>
      <c r="AA189" s="8"/>
      <c r="AB189" s="8"/>
      <c r="AC189" s="8"/>
    </row>
    <row r="190" spans="19:29" ht="16.8">
      <c r="S190" s="286"/>
      <c r="AA190" s="8"/>
      <c r="AB190" s="8"/>
      <c r="AC190" s="8"/>
    </row>
    <row r="191" spans="19:29" ht="16.8">
      <c r="S191" s="286"/>
      <c r="AA191" s="8"/>
      <c r="AB191" s="8"/>
      <c r="AC191" s="8"/>
    </row>
    <row r="192" spans="19:29" ht="16.8">
      <c r="S192" s="286"/>
      <c r="AA192" s="8"/>
      <c r="AB192" s="8"/>
      <c r="AC192" s="8"/>
    </row>
    <row r="193" spans="19:29" ht="16.8">
      <c r="S193" s="286"/>
      <c r="AA193" s="8"/>
      <c r="AB193" s="8"/>
      <c r="AC193" s="8"/>
    </row>
    <row r="194" spans="19:29" ht="16.8">
      <c r="S194" s="286"/>
      <c r="AA194" s="8"/>
      <c r="AB194" s="8"/>
      <c r="AC194" s="8"/>
    </row>
    <row r="195" spans="19:29" ht="16.8">
      <c r="S195" s="286"/>
      <c r="AA195" s="8"/>
      <c r="AB195" s="8"/>
      <c r="AC195" s="8"/>
    </row>
    <row r="196" spans="19:29" ht="16.8">
      <c r="S196" s="286"/>
      <c r="AA196" s="8"/>
      <c r="AB196" s="8"/>
      <c r="AC196" s="8"/>
    </row>
    <row r="197" spans="19:29" ht="16.8">
      <c r="S197" s="286"/>
      <c r="AA197" s="8"/>
      <c r="AB197" s="8"/>
      <c r="AC197" s="8"/>
    </row>
    <row r="198" spans="19:29" ht="16.8">
      <c r="S198" s="286"/>
      <c r="AA198" s="8"/>
      <c r="AB198" s="8"/>
      <c r="AC198" s="8"/>
    </row>
    <row r="199" spans="19:29" ht="16.8">
      <c r="S199" s="286"/>
      <c r="AA199" s="8"/>
      <c r="AB199" s="8"/>
      <c r="AC199" s="8"/>
    </row>
    <row r="200" spans="19:29" ht="16.8">
      <c r="S200" s="286"/>
      <c r="AA200" s="8"/>
      <c r="AB200" s="8"/>
      <c r="AC200" s="8"/>
    </row>
    <row r="201" spans="19:29" ht="16.8">
      <c r="S201" s="286"/>
      <c r="AA201" s="8"/>
      <c r="AB201" s="8"/>
      <c r="AC201" s="8"/>
    </row>
    <row r="202" spans="19:29" ht="16.8">
      <c r="S202" s="286"/>
      <c r="AA202" s="8"/>
      <c r="AB202" s="8"/>
      <c r="AC202" s="8"/>
    </row>
    <row r="203" spans="19:29" ht="16.8">
      <c r="S203" s="286"/>
      <c r="AA203" s="8"/>
      <c r="AB203" s="8"/>
      <c r="AC203" s="8"/>
    </row>
    <row r="204" spans="19:29" ht="16.8">
      <c r="S204" s="286"/>
      <c r="AA204" s="8"/>
      <c r="AB204" s="8"/>
      <c r="AC204" s="8"/>
    </row>
    <row r="205" spans="19:29" ht="16.8">
      <c r="S205" s="286"/>
      <c r="AA205" s="8"/>
      <c r="AB205" s="8"/>
      <c r="AC205" s="8"/>
    </row>
    <row r="206" spans="19:29" ht="16.8">
      <c r="S206" s="286"/>
      <c r="AA206" s="8"/>
      <c r="AB206" s="8"/>
      <c r="AC206" s="8"/>
    </row>
    <row r="207" spans="19:29" ht="16.8">
      <c r="S207" s="286"/>
      <c r="AA207" s="8"/>
      <c r="AB207" s="8"/>
      <c r="AC207" s="8"/>
    </row>
    <row r="208" spans="19:29" ht="16.8">
      <c r="S208" s="286"/>
      <c r="AA208" s="8"/>
      <c r="AB208" s="8"/>
      <c r="AC208" s="8"/>
    </row>
    <row r="209" spans="19:29" ht="16.8">
      <c r="S209" s="286"/>
      <c r="AA209" s="8"/>
      <c r="AB209" s="8"/>
      <c r="AC209" s="8"/>
    </row>
    <row r="210" spans="19:29" ht="16.8">
      <c r="S210" s="286"/>
      <c r="AA210" s="8"/>
      <c r="AB210" s="8"/>
      <c r="AC210" s="8"/>
    </row>
    <row r="211" spans="19:29" ht="16.8">
      <c r="S211" s="286"/>
      <c r="AA211" s="8"/>
      <c r="AB211" s="8"/>
      <c r="AC211" s="8"/>
    </row>
    <row r="212" spans="19:29" ht="16.8">
      <c r="S212" s="286"/>
      <c r="AA212" s="8"/>
      <c r="AB212" s="8"/>
      <c r="AC212" s="8"/>
    </row>
    <row r="213" spans="19:29" ht="16.8">
      <c r="S213" s="286"/>
      <c r="AA213" s="8"/>
      <c r="AB213" s="8"/>
      <c r="AC213" s="8"/>
    </row>
    <row r="214" spans="19:29" ht="16.8">
      <c r="S214" s="286"/>
      <c r="AA214" s="8"/>
      <c r="AB214" s="8"/>
      <c r="AC214" s="8"/>
    </row>
    <row r="215" spans="19:29" ht="16.8">
      <c r="S215" s="286"/>
      <c r="AA215" s="8"/>
      <c r="AB215" s="8"/>
      <c r="AC215" s="8"/>
    </row>
    <row r="216" spans="19:29" ht="16.8">
      <c r="S216" s="286"/>
      <c r="AA216" s="8"/>
      <c r="AB216" s="8"/>
      <c r="AC216" s="8"/>
    </row>
    <row r="217" spans="19:29" ht="16.8">
      <c r="S217" s="286"/>
      <c r="AA217" s="8"/>
      <c r="AB217" s="8"/>
      <c r="AC217" s="8"/>
    </row>
    <row r="218" spans="19:29" ht="16.8">
      <c r="S218" s="286"/>
      <c r="AA218" s="8"/>
      <c r="AB218" s="8"/>
      <c r="AC218" s="8"/>
    </row>
    <row r="219" spans="19:29" ht="16.8">
      <c r="S219" s="286"/>
      <c r="AA219" s="8"/>
      <c r="AB219" s="8"/>
      <c r="AC219" s="8"/>
    </row>
    <row r="220" spans="19:29" ht="16.8">
      <c r="S220" s="286"/>
      <c r="AA220" s="8"/>
      <c r="AB220" s="8"/>
      <c r="AC220" s="8"/>
    </row>
    <row r="221" spans="19:29" ht="16.8">
      <c r="S221" s="286"/>
      <c r="AA221" s="8"/>
      <c r="AB221" s="8"/>
      <c r="AC221" s="8"/>
    </row>
    <row r="222" spans="19:29" ht="16.8">
      <c r="S222" s="286"/>
      <c r="AA222" s="8"/>
      <c r="AB222" s="8"/>
      <c r="AC222" s="8"/>
    </row>
    <row r="223" spans="19:29" ht="16.8">
      <c r="S223" s="286"/>
      <c r="AA223" s="8"/>
      <c r="AB223" s="8"/>
      <c r="AC223" s="8"/>
    </row>
    <row r="224" spans="19:29" ht="16.8">
      <c r="S224" s="286"/>
      <c r="AA224" s="8"/>
      <c r="AB224" s="8"/>
      <c r="AC224" s="8"/>
    </row>
    <row r="225" spans="19:29" ht="16.8">
      <c r="S225" s="286"/>
      <c r="AA225" s="8"/>
      <c r="AB225" s="8"/>
      <c r="AC225" s="8"/>
    </row>
    <row r="226" spans="19:29" ht="16.8">
      <c r="S226" s="286"/>
      <c r="AA226" s="8"/>
      <c r="AB226" s="8"/>
      <c r="AC226" s="8"/>
    </row>
    <row r="227" spans="19:29" ht="16.8">
      <c r="S227" s="286"/>
      <c r="AA227" s="8"/>
      <c r="AB227" s="8"/>
      <c r="AC227" s="8"/>
    </row>
    <row r="228" spans="19:29" ht="16.8">
      <c r="S228" s="286"/>
      <c r="AA228" s="8"/>
      <c r="AB228" s="8"/>
      <c r="AC228" s="8"/>
    </row>
    <row r="229" spans="19:29" ht="16.8">
      <c r="S229" s="286"/>
      <c r="AA229" s="8"/>
      <c r="AB229" s="8"/>
      <c r="AC229" s="8"/>
    </row>
    <row r="230" spans="19:29" ht="16.8">
      <c r="S230" s="286"/>
      <c r="AA230" s="8"/>
      <c r="AB230" s="8"/>
      <c r="AC230" s="8"/>
    </row>
    <row r="231" spans="19:29">
      <c r="AA231" s="8"/>
      <c r="AB231" s="8"/>
      <c r="AC231" s="8"/>
    </row>
    <row r="232" spans="19:29" ht="16.8">
      <c r="S232" s="286"/>
      <c r="AA232" s="8"/>
      <c r="AB232" s="8"/>
      <c r="AC232" s="8"/>
    </row>
    <row r="233" spans="19:29" ht="16.8">
      <c r="S233" s="286"/>
      <c r="AA233" s="8"/>
      <c r="AB233" s="8"/>
      <c r="AC233" s="8"/>
    </row>
    <row r="234" spans="19:29" ht="16.8">
      <c r="S234" s="286"/>
      <c r="AA234" s="8"/>
      <c r="AB234" s="8"/>
      <c r="AC234" s="8"/>
    </row>
    <row r="235" spans="19:29" ht="16.8">
      <c r="S235" s="286"/>
      <c r="AA235" s="8"/>
      <c r="AB235" s="8"/>
      <c r="AC235" s="8"/>
    </row>
    <row r="236" spans="19:29" ht="16.8">
      <c r="S236" s="286"/>
      <c r="AA236" s="8"/>
      <c r="AB236" s="8"/>
      <c r="AC236" s="8"/>
    </row>
    <row r="237" spans="19:29" ht="16.8">
      <c r="S237" s="286"/>
      <c r="AA237" s="8"/>
      <c r="AB237" s="8"/>
      <c r="AC237" s="8"/>
    </row>
    <row r="238" spans="19:29">
      <c r="AA238" s="8"/>
      <c r="AB238" s="8"/>
      <c r="AC238" s="8"/>
    </row>
    <row r="239" spans="19:29" ht="16.8">
      <c r="S239" s="286"/>
      <c r="AA239" s="8"/>
      <c r="AB239" s="8"/>
      <c r="AC239" s="8"/>
    </row>
    <row r="240" spans="19:29" ht="16.8">
      <c r="S240" s="286"/>
      <c r="AA240" s="8"/>
      <c r="AB240" s="8"/>
      <c r="AC240" s="8"/>
    </row>
    <row r="241" spans="19:29">
      <c r="AA241" s="8"/>
      <c r="AB241" s="8"/>
      <c r="AC241" s="8"/>
    </row>
    <row r="242" spans="19:29" ht="16.8">
      <c r="S242" s="286"/>
      <c r="AA242" s="8"/>
      <c r="AB242" s="8"/>
      <c r="AC242" s="8"/>
    </row>
    <row r="243" spans="19:29">
      <c r="AA243" s="8"/>
      <c r="AB243" s="8"/>
      <c r="AC243" s="8"/>
    </row>
    <row r="244" spans="19:29" ht="16.8">
      <c r="S244" s="286"/>
      <c r="AA244" s="8"/>
      <c r="AB244" s="8"/>
      <c r="AC244" s="8"/>
    </row>
    <row r="245" spans="19:29">
      <c r="AA245" s="8"/>
      <c r="AB245" s="8"/>
      <c r="AC245" s="8"/>
    </row>
    <row r="246" spans="19:29" ht="16.8">
      <c r="S246" s="286"/>
      <c r="AA246" s="8"/>
      <c r="AB246" s="8"/>
      <c r="AC246" s="8"/>
    </row>
    <row r="247" spans="19:29" ht="16.8">
      <c r="S247" s="286"/>
      <c r="AA247" s="8"/>
      <c r="AB247" s="8"/>
      <c r="AC247" s="8"/>
    </row>
    <row r="248" spans="19:29" ht="16.8">
      <c r="S248" s="286"/>
      <c r="AA248" s="8"/>
      <c r="AB248" s="8"/>
      <c r="AC248" s="8"/>
    </row>
    <row r="249" spans="19:29" ht="16.8">
      <c r="S249" s="286"/>
      <c r="AA249" s="8"/>
      <c r="AB249" s="8"/>
      <c r="AC249" s="8"/>
    </row>
    <row r="250" spans="19:29" ht="16.8">
      <c r="S250" s="286"/>
      <c r="AA250" s="8"/>
      <c r="AB250" s="8"/>
      <c r="AC250" s="8"/>
    </row>
    <row r="251" spans="19:29" ht="16.8">
      <c r="S251" s="286"/>
      <c r="AA251" s="8"/>
      <c r="AB251" s="8"/>
      <c r="AC251" s="8"/>
    </row>
    <row r="252" spans="19:29" ht="16.8">
      <c r="S252" s="286"/>
      <c r="AA252" s="8"/>
      <c r="AB252" s="8"/>
      <c r="AC252" s="8"/>
    </row>
    <row r="253" spans="19:29" ht="16.8">
      <c r="S253" s="286"/>
      <c r="AA253" s="8"/>
      <c r="AB253" s="8"/>
      <c r="AC253" s="8"/>
    </row>
    <row r="254" spans="19:29" ht="16.8">
      <c r="S254" s="286"/>
      <c r="AA254" s="8"/>
      <c r="AB254" s="8"/>
      <c r="AC254" s="8"/>
    </row>
    <row r="255" spans="19:29" ht="16.8">
      <c r="S255" s="286"/>
      <c r="AA255" s="8"/>
      <c r="AB255" s="8"/>
      <c r="AC255" s="8"/>
    </row>
    <row r="256" spans="19:29" ht="16.8">
      <c r="S256" s="286"/>
      <c r="AA256" s="8"/>
      <c r="AB256" s="8"/>
      <c r="AC256" s="8"/>
    </row>
    <row r="257" spans="19:29" ht="16.8">
      <c r="S257" s="286"/>
      <c r="AA257" s="8"/>
      <c r="AB257" s="8"/>
      <c r="AC257" s="8"/>
    </row>
    <row r="258" spans="19:29" ht="16.8">
      <c r="S258" s="286"/>
      <c r="AA258" s="8"/>
      <c r="AB258" s="8"/>
      <c r="AC258" s="8"/>
    </row>
    <row r="259" spans="19:29" ht="16.8">
      <c r="S259" s="286"/>
      <c r="AA259" s="8"/>
      <c r="AB259" s="8"/>
      <c r="AC259" s="8"/>
    </row>
    <row r="260" spans="19:29" ht="16.8">
      <c r="S260" s="286"/>
      <c r="AA260" s="8"/>
      <c r="AB260" s="8"/>
      <c r="AC260" s="8"/>
    </row>
    <row r="261" spans="19:29" ht="16.8">
      <c r="S261" s="286"/>
      <c r="AA261" s="8"/>
      <c r="AB261" s="8"/>
      <c r="AC261" s="8"/>
    </row>
    <row r="262" spans="19:29" ht="16.8">
      <c r="S262" s="286"/>
      <c r="AA262" s="8"/>
      <c r="AB262" s="8"/>
      <c r="AC262" s="8"/>
    </row>
    <row r="263" spans="19:29" ht="16.8">
      <c r="S263" s="286"/>
      <c r="AA263" s="8"/>
      <c r="AB263" s="8"/>
      <c r="AC263" s="8"/>
    </row>
    <row r="264" spans="19:29" ht="16.8">
      <c r="S264" s="286"/>
      <c r="AA264" s="8"/>
      <c r="AB264" s="8"/>
      <c r="AC264" s="8"/>
    </row>
    <row r="265" spans="19:29" ht="16.8">
      <c r="S265" s="286"/>
      <c r="AA265" s="8"/>
      <c r="AB265" s="8"/>
      <c r="AC265" s="8"/>
    </row>
    <row r="266" spans="19:29" ht="16.8">
      <c r="S266" s="286"/>
      <c r="AA266" s="8"/>
      <c r="AB266" s="8"/>
      <c r="AC266" s="8"/>
    </row>
    <row r="267" spans="19:29" ht="16.8">
      <c r="S267" s="286"/>
      <c r="AA267" s="8"/>
      <c r="AB267" s="8"/>
      <c r="AC267" s="8"/>
    </row>
    <row r="268" spans="19:29" ht="16.8">
      <c r="S268" s="286"/>
      <c r="AA268" s="8"/>
      <c r="AB268" s="8"/>
      <c r="AC268" s="8"/>
    </row>
    <row r="269" spans="19:29" ht="16.8">
      <c r="S269" s="286"/>
      <c r="AA269" s="8"/>
      <c r="AB269" s="8"/>
      <c r="AC269" s="8"/>
    </row>
    <row r="270" spans="19:29" ht="16.8">
      <c r="S270" s="286"/>
      <c r="AA270" s="8"/>
      <c r="AB270" s="8"/>
      <c r="AC270" s="8"/>
    </row>
    <row r="271" spans="19:29" ht="16.8">
      <c r="S271" s="286"/>
      <c r="AA271" s="8"/>
      <c r="AB271" s="8"/>
      <c r="AC271" s="8"/>
    </row>
    <row r="272" spans="19:29" ht="16.8">
      <c r="S272" s="286"/>
      <c r="AA272" s="8"/>
      <c r="AB272" s="8"/>
      <c r="AC272" s="8"/>
    </row>
    <row r="273" spans="19:29" ht="16.8">
      <c r="S273" s="286"/>
      <c r="AA273" s="8"/>
      <c r="AB273" s="8"/>
      <c r="AC273" s="8"/>
    </row>
    <row r="274" spans="19:29" ht="16.8">
      <c r="S274" s="286"/>
      <c r="AA274" s="8"/>
      <c r="AB274" s="8"/>
      <c r="AC274" s="8"/>
    </row>
    <row r="275" spans="19:29" ht="16.8">
      <c r="S275" s="286"/>
      <c r="AA275" s="8"/>
      <c r="AB275" s="8"/>
      <c r="AC275" s="8"/>
    </row>
    <row r="276" spans="19:29" ht="16.8">
      <c r="S276" s="286"/>
      <c r="AA276" s="8"/>
      <c r="AB276" s="8"/>
      <c r="AC276" s="8"/>
    </row>
    <row r="277" spans="19:29" ht="16.8">
      <c r="S277" s="286"/>
      <c r="AA277" s="8"/>
      <c r="AB277" s="8"/>
      <c r="AC277" s="8"/>
    </row>
    <row r="278" spans="19:29" ht="16.8">
      <c r="S278" s="286"/>
      <c r="AA278" s="8"/>
      <c r="AB278" s="8"/>
      <c r="AC278" s="8"/>
    </row>
    <row r="279" spans="19:29" ht="16.8">
      <c r="S279" s="286"/>
      <c r="AA279" s="8"/>
      <c r="AB279" s="8"/>
      <c r="AC279" s="8"/>
    </row>
    <row r="280" spans="19:29" ht="16.8">
      <c r="S280" s="286"/>
      <c r="AA280" s="8"/>
      <c r="AB280" s="8"/>
      <c r="AC280" s="8"/>
    </row>
    <row r="281" spans="19:29" ht="16.8">
      <c r="S281" s="286"/>
      <c r="AA281" s="8"/>
      <c r="AB281" s="8"/>
      <c r="AC281" s="8"/>
    </row>
    <row r="282" spans="19:29" ht="16.8">
      <c r="S282" s="286"/>
      <c r="AA282" s="8"/>
      <c r="AB282" s="8"/>
      <c r="AC282" s="8"/>
    </row>
    <row r="283" spans="19:29" ht="16.8">
      <c r="S283" s="286"/>
      <c r="AA283" s="8"/>
      <c r="AB283" s="8"/>
      <c r="AC283" s="8"/>
    </row>
    <row r="284" spans="19:29" ht="16.8">
      <c r="S284" s="286"/>
      <c r="AA284" s="8"/>
      <c r="AB284" s="8"/>
      <c r="AC284" s="8"/>
    </row>
    <row r="285" spans="19:29" ht="16.8">
      <c r="S285" s="286"/>
      <c r="AA285" s="8"/>
      <c r="AB285" s="8"/>
      <c r="AC285" s="8"/>
    </row>
    <row r="286" spans="19:29" ht="16.8">
      <c r="S286" s="286"/>
      <c r="AA286" s="8"/>
      <c r="AB286" s="8"/>
      <c r="AC286" s="8"/>
    </row>
    <row r="287" spans="19:29" ht="16.8">
      <c r="S287" s="286"/>
      <c r="AA287" s="8"/>
      <c r="AB287" s="8"/>
      <c r="AC287" s="8"/>
    </row>
    <row r="288" spans="19:29" ht="16.8">
      <c r="S288" s="286"/>
      <c r="AA288" s="8"/>
      <c r="AB288" s="8"/>
      <c r="AC288" s="8"/>
    </row>
    <row r="289" spans="19:29" ht="16.8">
      <c r="S289" s="286"/>
      <c r="AA289" s="8"/>
      <c r="AB289" s="8"/>
      <c r="AC289" s="8"/>
    </row>
    <row r="290" spans="19:29" ht="16.8">
      <c r="S290" s="286"/>
      <c r="AA290" s="8"/>
      <c r="AB290" s="8"/>
      <c r="AC290" s="8"/>
    </row>
    <row r="291" spans="19:29" ht="16.8">
      <c r="S291" s="286"/>
      <c r="AA291" s="8"/>
      <c r="AB291" s="8"/>
      <c r="AC291" s="8"/>
    </row>
    <row r="292" spans="19:29" ht="16.8">
      <c r="S292" s="286"/>
      <c r="AA292" s="8"/>
      <c r="AB292" s="8"/>
      <c r="AC292" s="8"/>
    </row>
    <row r="293" spans="19:29" ht="16.8">
      <c r="S293" s="286"/>
      <c r="AA293" s="8"/>
      <c r="AB293" s="8"/>
      <c r="AC293" s="8"/>
    </row>
    <row r="294" spans="19:29" ht="16.8">
      <c r="S294" s="286"/>
      <c r="AA294" s="8"/>
      <c r="AB294" s="8"/>
      <c r="AC294" s="8"/>
    </row>
    <row r="295" spans="19:29" ht="16.8">
      <c r="S295" s="286"/>
      <c r="AA295" s="8"/>
      <c r="AB295" s="8"/>
      <c r="AC295" s="8"/>
    </row>
    <row r="296" spans="19:29" ht="16.8">
      <c r="S296" s="286"/>
      <c r="AA296" s="8"/>
      <c r="AB296" s="8"/>
      <c r="AC296" s="8"/>
    </row>
    <row r="297" spans="19:29" ht="16.8">
      <c r="S297" s="286"/>
      <c r="AA297" s="8"/>
      <c r="AB297" s="8"/>
      <c r="AC297" s="8"/>
    </row>
    <row r="298" spans="19:29" ht="16.8">
      <c r="S298" s="286"/>
      <c r="AA298" s="8"/>
      <c r="AB298" s="8"/>
      <c r="AC298" s="8"/>
    </row>
    <row r="299" spans="19:29" ht="16.8">
      <c r="S299" s="286"/>
      <c r="AA299" s="8"/>
      <c r="AB299" s="8"/>
      <c r="AC299" s="8"/>
    </row>
    <row r="300" spans="19:29">
      <c r="AA300" s="8"/>
      <c r="AB300" s="8"/>
      <c r="AC300" s="8"/>
    </row>
    <row r="301" spans="19:29" ht="16.8">
      <c r="S301" s="286"/>
      <c r="AA301" s="8"/>
      <c r="AB301" s="8"/>
      <c r="AC301" s="8"/>
    </row>
    <row r="302" spans="19:29" ht="16.8">
      <c r="S302" s="286"/>
      <c r="AA302" s="8"/>
      <c r="AB302" s="8"/>
      <c r="AC302" s="8"/>
    </row>
    <row r="303" spans="19:29" ht="16.8">
      <c r="S303" s="286"/>
      <c r="AA303" s="8"/>
      <c r="AB303" s="8"/>
      <c r="AC303" s="8"/>
    </row>
    <row r="304" spans="19:29">
      <c r="AA304" s="8"/>
      <c r="AB304" s="8"/>
      <c r="AC304" s="8"/>
    </row>
    <row r="305" spans="19:29" ht="16.8">
      <c r="S305" s="286"/>
      <c r="AA305" s="8"/>
      <c r="AB305" s="8"/>
      <c r="AC305" s="8"/>
    </row>
    <row r="306" spans="19:29" ht="16.8">
      <c r="S306" s="286"/>
      <c r="AA306" s="8"/>
      <c r="AB306" s="8"/>
      <c r="AC306" s="8"/>
    </row>
    <row r="307" spans="19:29">
      <c r="AA307" s="8"/>
      <c r="AB307" s="8"/>
      <c r="AC307" s="8"/>
    </row>
    <row r="308" spans="19:29" ht="16.8">
      <c r="S308" s="286"/>
      <c r="AA308" s="8"/>
      <c r="AB308" s="8"/>
      <c r="AC308" s="8"/>
    </row>
    <row r="309" spans="19:29">
      <c r="AA309" s="8"/>
      <c r="AB309" s="8"/>
      <c r="AC309" s="8"/>
    </row>
    <row r="310" spans="19:29" ht="16.8">
      <c r="S310" s="286"/>
      <c r="AA310" s="8"/>
      <c r="AB310" s="8"/>
      <c r="AC310" s="8"/>
    </row>
    <row r="311" spans="19:29">
      <c r="AA311" s="8"/>
      <c r="AB311" s="8"/>
      <c r="AC311" s="8"/>
    </row>
    <row r="312" spans="19:29" ht="16.8">
      <c r="S312" s="286"/>
      <c r="AA312" s="8"/>
      <c r="AB312" s="8"/>
      <c r="AC312" s="8"/>
    </row>
    <row r="313" spans="19:29" ht="16.8">
      <c r="S313" s="286"/>
      <c r="AA313" s="8"/>
      <c r="AB313" s="8"/>
      <c r="AC313" s="8"/>
    </row>
    <row r="314" spans="19:29" ht="16.8">
      <c r="S314" s="286"/>
      <c r="AA314" s="8"/>
      <c r="AB314" s="8"/>
      <c r="AC314" s="8"/>
    </row>
    <row r="315" spans="19:29" ht="16.8">
      <c r="S315" s="286"/>
      <c r="AA315" s="8"/>
      <c r="AB315" s="8"/>
      <c r="AC315" s="8"/>
    </row>
    <row r="316" spans="19:29" ht="16.8">
      <c r="S316" s="286"/>
      <c r="AA316" s="8"/>
      <c r="AB316" s="8"/>
      <c r="AC316" s="8"/>
    </row>
    <row r="317" spans="19:29" ht="16.8">
      <c r="S317" s="286"/>
      <c r="AA317" s="8"/>
      <c r="AB317" s="8"/>
      <c r="AC317" s="8"/>
    </row>
    <row r="318" spans="19:29" ht="16.8">
      <c r="S318" s="286"/>
      <c r="AA318" s="8"/>
      <c r="AB318" s="8"/>
      <c r="AC318" s="8"/>
    </row>
    <row r="319" spans="19:29" ht="16.8">
      <c r="S319" s="286"/>
      <c r="AA319" s="8"/>
      <c r="AB319" s="8"/>
      <c r="AC319" s="8"/>
    </row>
    <row r="320" spans="19:29" ht="16.8">
      <c r="S320" s="286"/>
      <c r="AA320" s="8"/>
      <c r="AB320" s="8"/>
      <c r="AC320" s="8"/>
    </row>
    <row r="321" spans="19:29" ht="16.8">
      <c r="S321" s="286"/>
      <c r="AA321" s="8"/>
      <c r="AB321" s="8"/>
      <c r="AC321" s="8"/>
    </row>
    <row r="322" spans="19:29" ht="16.8">
      <c r="S322" s="286"/>
      <c r="AA322" s="8"/>
      <c r="AB322" s="8"/>
      <c r="AC322" s="8"/>
    </row>
    <row r="323" spans="19:29" ht="16.8">
      <c r="S323" s="286"/>
      <c r="AA323" s="8"/>
      <c r="AB323" s="8"/>
      <c r="AC323" s="8"/>
    </row>
    <row r="324" spans="19:29" ht="16.8">
      <c r="S324" s="286"/>
      <c r="AA324" s="8"/>
      <c r="AB324" s="8"/>
      <c r="AC324" s="8"/>
    </row>
    <row r="325" spans="19:29" ht="16.8">
      <c r="S325" s="286"/>
      <c r="AA325" s="8"/>
      <c r="AB325" s="8"/>
      <c r="AC325" s="8"/>
    </row>
    <row r="326" spans="19:29" ht="16.8">
      <c r="S326" s="286"/>
      <c r="AA326" s="8"/>
      <c r="AB326" s="8"/>
      <c r="AC326" s="8"/>
    </row>
    <row r="327" spans="19:29" ht="16.8">
      <c r="S327" s="286"/>
      <c r="AA327" s="8"/>
      <c r="AB327" s="8"/>
      <c r="AC327" s="8"/>
    </row>
    <row r="328" spans="19:29" ht="16.8">
      <c r="S328" s="286"/>
      <c r="AA328" s="8"/>
      <c r="AB328" s="8"/>
      <c r="AC328" s="8"/>
    </row>
    <row r="329" spans="19:29" ht="16.8">
      <c r="S329" s="286"/>
      <c r="AA329" s="8"/>
      <c r="AB329" s="8"/>
      <c r="AC329" s="8"/>
    </row>
    <row r="330" spans="19:29" ht="16.8">
      <c r="S330" s="286"/>
      <c r="AA330" s="8"/>
      <c r="AB330" s="8"/>
      <c r="AC330" s="8"/>
    </row>
    <row r="331" spans="19:29" ht="16.8">
      <c r="S331" s="286"/>
      <c r="AA331" s="8"/>
      <c r="AB331" s="8"/>
      <c r="AC331" s="8"/>
    </row>
    <row r="332" spans="19:29" ht="16.8">
      <c r="S332" s="286"/>
      <c r="AA332" s="8"/>
      <c r="AB332" s="8"/>
      <c r="AC332" s="8"/>
    </row>
    <row r="333" spans="19:29" ht="16.8">
      <c r="S333" s="286"/>
      <c r="AA333" s="8"/>
      <c r="AB333" s="8"/>
      <c r="AC333" s="8"/>
    </row>
    <row r="334" spans="19:29" ht="16.8">
      <c r="S334" s="286"/>
      <c r="AA334" s="8"/>
      <c r="AB334" s="8"/>
      <c r="AC334" s="8"/>
    </row>
    <row r="335" spans="19:29" ht="16.8">
      <c r="S335" s="286"/>
      <c r="AA335" s="8"/>
      <c r="AB335" s="8"/>
      <c r="AC335" s="8"/>
    </row>
    <row r="336" spans="19:29" ht="16.8">
      <c r="S336" s="286"/>
      <c r="AA336" s="8"/>
      <c r="AB336" s="8"/>
      <c r="AC336" s="8"/>
    </row>
    <row r="337" spans="19:29" ht="16.8">
      <c r="S337" s="286"/>
      <c r="AA337" s="8"/>
      <c r="AB337" s="8"/>
      <c r="AC337" s="8"/>
    </row>
    <row r="338" spans="19:29" ht="16.8">
      <c r="S338" s="286"/>
      <c r="AA338" s="8"/>
      <c r="AB338" s="8"/>
      <c r="AC338" s="8"/>
    </row>
    <row r="339" spans="19:29" ht="16.8">
      <c r="S339" s="286"/>
      <c r="AA339" s="8"/>
      <c r="AB339" s="8"/>
      <c r="AC339" s="8"/>
    </row>
    <row r="340" spans="19:29" ht="16.8">
      <c r="S340" s="286"/>
      <c r="AA340" s="8"/>
      <c r="AB340" s="8"/>
      <c r="AC340" s="8"/>
    </row>
    <row r="341" spans="19:29" ht="16.8">
      <c r="S341" s="286"/>
      <c r="AA341" s="8"/>
      <c r="AB341" s="8"/>
      <c r="AC341" s="8"/>
    </row>
    <row r="342" spans="19:29" ht="16.8">
      <c r="S342" s="286"/>
      <c r="AA342" s="8"/>
      <c r="AB342" s="8"/>
      <c r="AC342" s="8"/>
    </row>
    <row r="343" spans="19:29" ht="16.8">
      <c r="S343" s="286"/>
      <c r="AA343" s="8"/>
      <c r="AB343" s="8"/>
      <c r="AC343" s="8"/>
    </row>
    <row r="344" spans="19:29" ht="16.8">
      <c r="S344" s="286"/>
      <c r="AA344" s="8"/>
      <c r="AB344" s="8"/>
      <c r="AC344" s="8"/>
    </row>
    <row r="345" spans="19:29" ht="16.8">
      <c r="S345" s="286"/>
      <c r="AA345" s="8"/>
      <c r="AB345" s="8"/>
      <c r="AC345" s="8"/>
    </row>
    <row r="346" spans="19:29" ht="16.8">
      <c r="S346" s="286"/>
      <c r="AA346" s="8"/>
      <c r="AB346" s="8"/>
      <c r="AC346" s="8"/>
    </row>
    <row r="347" spans="19:29" ht="16.8">
      <c r="S347" s="286"/>
      <c r="AA347" s="8"/>
      <c r="AB347" s="8"/>
      <c r="AC347" s="8"/>
    </row>
    <row r="348" spans="19:29" ht="16.8">
      <c r="S348" s="286"/>
      <c r="AA348" s="8"/>
      <c r="AB348" s="8"/>
      <c r="AC348" s="8"/>
    </row>
    <row r="349" spans="19:29" ht="16.8">
      <c r="S349" s="286"/>
      <c r="AA349" s="8"/>
      <c r="AB349" s="8"/>
      <c r="AC349" s="8"/>
    </row>
    <row r="350" spans="19:29" ht="16.8">
      <c r="S350" s="286"/>
      <c r="AA350" s="8"/>
      <c r="AB350" s="8"/>
      <c r="AC350" s="8"/>
    </row>
    <row r="351" spans="19:29" ht="16.8">
      <c r="S351" s="286"/>
      <c r="AA351" s="8"/>
      <c r="AB351" s="8"/>
      <c r="AC351" s="8"/>
    </row>
    <row r="352" spans="19:29" ht="16.8">
      <c r="S352" s="286"/>
      <c r="AA352" s="8"/>
      <c r="AB352" s="8"/>
      <c r="AC352" s="8"/>
    </row>
    <row r="353" spans="19:29" ht="16.8">
      <c r="S353" s="286"/>
      <c r="AA353" s="8"/>
      <c r="AB353" s="8"/>
      <c r="AC353" s="8"/>
    </row>
    <row r="354" spans="19:29" ht="16.8">
      <c r="S354" s="286"/>
      <c r="AA354" s="8"/>
      <c r="AB354" s="8"/>
      <c r="AC354" s="8"/>
    </row>
    <row r="355" spans="19:29" ht="16.8">
      <c r="S355" s="286"/>
      <c r="AA355" s="8"/>
      <c r="AB355" s="8"/>
      <c r="AC355" s="8"/>
    </row>
    <row r="356" spans="19:29" ht="16.8">
      <c r="S356" s="286"/>
      <c r="AA356" s="8"/>
      <c r="AB356" s="8"/>
      <c r="AC356" s="8"/>
    </row>
    <row r="357" spans="19:29" ht="16.8">
      <c r="S357" s="286"/>
      <c r="AA357" s="8"/>
      <c r="AB357" s="8"/>
      <c r="AC357" s="8"/>
    </row>
    <row r="358" spans="19:29" ht="16.8">
      <c r="S358" s="286"/>
      <c r="AA358" s="8"/>
      <c r="AB358" s="8"/>
      <c r="AC358" s="8"/>
    </row>
    <row r="359" spans="19:29" ht="16.8">
      <c r="S359" s="286"/>
      <c r="AA359" s="8"/>
      <c r="AB359" s="8"/>
      <c r="AC359" s="8"/>
    </row>
    <row r="360" spans="19:29" ht="16.8">
      <c r="S360" s="286"/>
      <c r="AA360" s="8"/>
      <c r="AB360" s="8"/>
      <c r="AC360" s="8"/>
    </row>
    <row r="361" spans="19:29" ht="16.8">
      <c r="S361" s="286"/>
      <c r="AA361" s="8"/>
      <c r="AB361" s="8"/>
      <c r="AC361" s="8"/>
    </row>
    <row r="362" spans="19:29" ht="16.8">
      <c r="S362" s="286"/>
      <c r="AA362" s="8"/>
      <c r="AB362" s="8"/>
      <c r="AC362" s="8"/>
    </row>
    <row r="363" spans="19:29" ht="16.8">
      <c r="S363" s="286"/>
      <c r="AA363" s="8"/>
      <c r="AB363" s="8"/>
      <c r="AC363" s="8"/>
    </row>
    <row r="364" spans="19:29" ht="16.8">
      <c r="S364" s="286"/>
      <c r="AA364" s="8"/>
      <c r="AB364" s="8"/>
      <c r="AC364" s="8"/>
    </row>
    <row r="365" spans="19:29" ht="16.8">
      <c r="S365" s="286"/>
      <c r="AA365" s="8"/>
      <c r="AB365" s="8"/>
      <c r="AC365" s="8"/>
    </row>
    <row r="366" spans="19:29">
      <c r="AA366" s="8"/>
      <c r="AB366" s="8"/>
      <c r="AC366" s="8"/>
    </row>
    <row r="367" spans="19:29" ht="16.8">
      <c r="S367" s="286"/>
      <c r="AA367" s="8"/>
      <c r="AB367" s="8"/>
      <c r="AC367" s="8"/>
    </row>
    <row r="368" spans="19:29" ht="16.8">
      <c r="S368" s="286"/>
      <c r="AA368" s="8"/>
      <c r="AB368" s="8"/>
      <c r="AC368" s="8"/>
    </row>
    <row r="369" spans="19:29" ht="16.8">
      <c r="S369" s="286"/>
      <c r="AA369" s="8"/>
      <c r="AB369" s="8"/>
      <c r="AC369" s="8"/>
    </row>
    <row r="370" spans="19:29" ht="16.8">
      <c r="S370" s="286"/>
      <c r="AA370" s="8"/>
      <c r="AB370" s="8"/>
      <c r="AC370" s="8"/>
    </row>
    <row r="371" spans="19:29" ht="16.8">
      <c r="S371" s="286"/>
      <c r="AA371" s="8"/>
      <c r="AB371" s="8"/>
      <c r="AC371" s="8"/>
    </row>
    <row r="372" spans="19:29" ht="16.8">
      <c r="S372" s="286"/>
      <c r="AA372" s="8"/>
      <c r="AB372" s="8"/>
      <c r="AC372" s="8"/>
    </row>
    <row r="373" spans="19:29" ht="16.8">
      <c r="S373" s="286"/>
      <c r="AA373" s="8"/>
      <c r="AB373" s="8"/>
      <c r="AC373" s="8"/>
    </row>
    <row r="374" spans="19:29">
      <c r="AA374" s="8"/>
      <c r="AB374" s="8"/>
      <c r="AC374" s="8"/>
    </row>
    <row r="375" spans="19:29">
      <c r="AA375" s="8"/>
      <c r="AB375" s="8"/>
      <c r="AC375" s="8"/>
    </row>
    <row r="376" spans="19:29" ht="16.8">
      <c r="S376" s="286"/>
      <c r="AA376" s="8"/>
      <c r="AB376" s="8"/>
      <c r="AC376" s="8"/>
    </row>
    <row r="377" spans="19:29" ht="16.8">
      <c r="S377" s="286"/>
      <c r="AA377" s="8"/>
      <c r="AB377" s="8"/>
      <c r="AC377" s="8"/>
    </row>
    <row r="378" spans="19:29" ht="16.8">
      <c r="S378" s="286"/>
      <c r="AA378" s="8"/>
      <c r="AB378" s="8"/>
      <c r="AC378" s="8"/>
    </row>
    <row r="379" spans="19:29" ht="16.8">
      <c r="S379" s="286"/>
      <c r="AA379" s="8"/>
      <c r="AB379" s="8"/>
      <c r="AC379" s="8"/>
    </row>
    <row r="380" spans="19:29" ht="16.8">
      <c r="S380" s="286"/>
      <c r="AA380" s="8"/>
      <c r="AB380" s="8"/>
      <c r="AC380" s="8"/>
    </row>
  </sheetData>
  <sheetProtection password="A04A" sheet="1" objects="1" scenarios="1"/>
  <mergeCells count="55">
    <mergeCell ref="J63:K63"/>
    <mergeCell ref="L63:M63"/>
    <mergeCell ref="H69:J69"/>
    <mergeCell ref="M69:O69"/>
    <mergeCell ref="AP16:AP23"/>
    <mergeCell ref="AQ16:AQ23"/>
    <mergeCell ref="K17:K22"/>
    <mergeCell ref="L17:L22"/>
    <mergeCell ref="M17:M22"/>
    <mergeCell ref="B21:B23"/>
    <mergeCell ref="C21:C23"/>
    <mergeCell ref="D21:D23"/>
    <mergeCell ref="E21:E23"/>
    <mergeCell ref="F21:F23"/>
    <mergeCell ref="Y16:Y22"/>
    <mergeCell ref="Z16:Z22"/>
    <mergeCell ref="AA16:AA22"/>
    <mergeCell ref="AB16:AB22"/>
    <mergeCell ref="AC16:AC22"/>
    <mergeCell ref="AD16:AD22"/>
    <mergeCell ref="N16:N22"/>
    <mergeCell ref="O16:O22"/>
    <mergeCell ref="P16:P22"/>
    <mergeCell ref="S16:S23"/>
    <mergeCell ref="T16:W20"/>
    <mergeCell ref="X16:X22"/>
    <mergeCell ref="T21:T23"/>
    <mergeCell ref="U21:U23"/>
    <mergeCell ref="V21:V23"/>
    <mergeCell ref="W21:W23"/>
    <mergeCell ref="A16:A23"/>
    <mergeCell ref="B16:G20"/>
    <mergeCell ref="H16:H22"/>
    <mergeCell ref="I16:I21"/>
    <mergeCell ref="J16:J22"/>
    <mergeCell ref="K16:M16"/>
    <mergeCell ref="G21:G23"/>
    <mergeCell ref="W12:W13"/>
    <mergeCell ref="G14:H14"/>
    <mergeCell ref="S14:T15"/>
    <mergeCell ref="U14:U15"/>
    <mergeCell ref="V14:V15"/>
    <mergeCell ref="W14:W15"/>
    <mergeCell ref="D10:M10"/>
    <mergeCell ref="S10:T10"/>
    <mergeCell ref="S11:T11"/>
    <mergeCell ref="S12:T13"/>
    <mergeCell ref="U12:U13"/>
    <mergeCell ref="V12:V13"/>
    <mergeCell ref="A1:C1"/>
    <mergeCell ref="V1:W1"/>
    <mergeCell ref="I3:K3"/>
    <mergeCell ref="N3:O3"/>
    <mergeCell ref="B8:D8"/>
    <mergeCell ref="W8:W9"/>
  </mergeCells>
  <pageMargins left="0.23622047244094491" right="0" top="0.23622047244094491" bottom="0.23622047244094491" header="0" footer="0"/>
  <pageSetup paperSize="9" scale="58" orientation="portrait" horizontalDpi="4294967295" verticalDpi="4294967295" r:id="rId1"/>
  <headerFooter differentOddEven="1" alignWithMargins="0">
    <oddHeader xml:space="preserve">&amp;C
</oddHeader>
  </headerFooter>
  <rowBreaks count="1" manualBreakCount="1">
    <brk id="7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2021-10-24T20:28:49Z</dcterms:created>
  <dcterms:modified xsi:type="dcterms:W3CDTF">2021-10-24T20:28:59Z</dcterms:modified>
</cp:coreProperties>
</file>