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H110" s="1"/>
  <c r="AI108"/>
  <c r="AG108"/>
  <c r="AI107"/>
  <c r="AJ110" s="1"/>
  <c r="X48" s="1"/>
  <c r="AG107"/>
  <c r="AI106"/>
  <c r="AG106"/>
  <c r="AI105"/>
  <c r="AG105"/>
  <c r="AI104"/>
  <c r="AG104"/>
  <c r="AI103"/>
  <c r="AJ106" s="1"/>
  <c r="X47" s="1"/>
  <c r="AG103"/>
  <c r="AH106" s="1"/>
  <c r="AI102"/>
  <c r="AG102"/>
  <c r="AI101"/>
  <c r="AG101"/>
  <c r="AI100"/>
  <c r="AG100"/>
  <c r="AI99"/>
  <c r="AJ102" s="1"/>
  <c r="X46" s="1"/>
  <c r="AG99"/>
  <c r="AH102" s="1"/>
  <c r="AI98"/>
  <c r="AG98"/>
  <c r="AI97"/>
  <c r="Z45" s="1"/>
  <c r="AG97"/>
  <c r="AI96"/>
  <c r="AG96"/>
  <c r="AI95"/>
  <c r="AJ98" s="1"/>
  <c r="X45" s="1"/>
  <c r="AG95"/>
  <c r="AH98" s="1"/>
  <c r="AI94"/>
  <c r="AG94"/>
  <c r="AI93"/>
  <c r="AG93"/>
  <c r="AH94" s="1"/>
  <c r="AI92"/>
  <c r="AG92"/>
  <c r="AI91"/>
  <c r="AJ94" s="1"/>
  <c r="X44" s="1"/>
  <c r="AG91"/>
  <c r="AI90"/>
  <c r="AG90"/>
  <c r="AI89"/>
  <c r="AG89"/>
  <c r="AI88"/>
  <c r="AG88"/>
  <c r="AI87"/>
  <c r="AJ90" s="1"/>
  <c r="X43" s="1"/>
  <c r="AG87"/>
  <c r="AH90" s="1"/>
  <c r="AI86"/>
  <c r="AG86"/>
  <c r="AI85"/>
  <c r="AG85"/>
  <c r="AI84"/>
  <c r="Z42" s="1"/>
  <c r="AG84"/>
  <c r="AI83"/>
  <c r="AJ86" s="1"/>
  <c r="X42" s="1"/>
  <c r="AG83"/>
  <c r="AH86" s="1"/>
  <c r="AI82"/>
  <c r="AG82"/>
  <c r="AI81"/>
  <c r="Z41" s="1"/>
  <c r="AG81"/>
  <c r="AI80"/>
  <c r="AG80"/>
  <c r="AI79"/>
  <c r="AJ82" s="1"/>
  <c r="X41" s="1"/>
  <c r="AG79"/>
  <c r="AH82" s="1"/>
  <c r="AI78"/>
  <c r="AG78"/>
  <c r="AI77"/>
  <c r="AG77"/>
  <c r="AH78" s="1"/>
  <c r="AI76"/>
  <c r="AG76"/>
  <c r="AI75"/>
  <c r="AJ78" s="1"/>
  <c r="X40" s="1"/>
  <c r="AG75"/>
  <c r="AI74"/>
  <c r="AG74"/>
  <c r="AI73"/>
  <c r="AG73"/>
  <c r="AI72"/>
  <c r="AG72"/>
  <c r="AI71"/>
  <c r="Z39" s="1"/>
  <c r="AG71"/>
  <c r="AH74" s="1"/>
  <c r="AI70"/>
  <c r="AG70"/>
  <c r="AI69"/>
  <c r="AG69"/>
  <c r="AI68"/>
  <c r="Z38" s="1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J65" s="1"/>
  <c r="X37" s="1"/>
  <c r="AG64"/>
  <c r="O64"/>
  <c r="N64"/>
  <c r="L64"/>
  <c r="J64"/>
  <c r="AI62"/>
  <c r="AG62"/>
  <c r="L62"/>
  <c r="AI61"/>
  <c r="AG61"/>
  <c r="AH65" s="1"/>
  <c r="L61"/>
  <c r="AJ60"/>
  <c r="AI60"/>
  <c r="AG60"/>
  <c r="L60"/>
  <c r="AI59"/>
  <c r="AG59"/>
  <c r="N59"/>
  <c r="AI58"/>
  <c r="AG58"/>
  <c r="N58"/>
  <c r="AI57"/>
  <c r="AG57"/>
  <c r="AH60" s="1"/>
  <c r="N57"/>
  <c r="AI56"/>
  <c r="AG56"/>
  <c r="AI55"/>
  <c r="AG55"/>
  <c r="AH56" s="1"/>
  <c r="AI54"/>
  <c r="Z35" s="1"/>
  <c r="AG54"/>
  <c r="AI53"/>
  <c r="AG53"/>
  <c r="L53"/>
  <c r="AI52"/>
  <c r="AG52"/>
  <c r="AI51"/>
  <c r="AG51"/>
  <c r="AI50"/>
  <c r="AG50"/>
  <c r="AH52" s="1"/>
  <c r="M50"/>
  <c r="L50"/>
  <c r="J50"/>
  <c r="AI49"/>
  <c r="AJ52" s="1"/>
  <c r="X34" s="1"/>
  <c r="AG49"/>
  <c r="AP48"/>
  <c r="AI48"/>
  <c r="AG48"/>
  <c r="AD48"/>
  <c r="K48" s="1"/>
  <c r="N48" s="1"/>
  <c r="O48" s="1"/>
  <c r="Y48"/>
  <c r="V48"/>
  <c r="U48"/>
  <c r="T48"/>
  <c r="W48" s="1"/>
  <c r="AI47"/>
  <c r="AG47"/>
  <c r="AD47"/>
  <c r="V47"/>
  <c r="U47"/>
  <c r="W47" s="1"/>
  <c r="T47"/>
  <c r="K47"/>
  <c r="N47" s="1"/>
  <c r="O47" s="1"/>
  <c r="AI46"/>
  <c r="AG46"/>
  <c r="AD46"/>
  <c r="Z46"/>
  <c r="Y46"/>
  <c r="W46"/>
  <c r="V46"/>
  <c r="U46"/>
  <c r="AP46" s="1"/>
  <c r="T46"/>
  <c r="B46" s="1"/>
  <c r="O46"/>
  <c r="N46"/>
  <c r="K46"/>
  <c r="AP45"/>
  <c r="AI45"/>
  <c r="AJ48" s="1"/>
  <c r="X33" s="1"/>
  <c r="AG45"/>
  <c r="AH48" s="1"/>
  <c r="AD45"/>
  <c r="K45" s="1"/>
  <c r="N45" s="1"/>
  <c r="O45" s="1"/>
  <c r="Y45"/>
  <c r="V45"/>
  <c r="U45"/>
  <c r="T45"/>
  <c r="W45" s="1"/>
  <c r="AI44"/>
  <c r="AG44"/>
  <c r="AD44"/>
  <c r="Z44"/>
  <c r="Y44"/>
  <c r="V44"/>
  <c r="U44"/>
  <c r="AP44" s="1"/>
  <c r="T44"/>
  <c r="K44"/>
  <c r="N44" s="1"/>
  <c r="O44" s="1"/>
  <c r="AI43"/>
  <c r="AG43"/>
  <c r="AH44" s="1"/>
  <c r="AD43"/>
  <c r="Z43"/>
  <c r="Y43"/>
  <c r="W43"/>
  <c r="V43"/>
  <c r="U43"/>
  <c r="AP43" s="1"/>
  <c r="T43"/>
  <c r="O43"/>
  <c r="N43"/>
  <c r="K43"/>
  <c r="AP42"/>
  <c r="AI42"/>
  <c r="AG42"/>
  <c r="AD42"/>
  <c r="Y42"/>
  <c r="V42"/>
  <c r="U42"/>
  <c r="T42"/>
  <c r="W42" s="1"/>
  <c r="N42"/>
  <c r="O42" s="1"/>
  <c r="K42"/>
  <c r="AP41"/>
  <c r="AI41"/>
  <c r="AJ44" s="1"/>
  <c r="X32" s="1"/>
  <c r="AG41"/>
  <c r="AD41"/>
  <c r="K41" s="1"/>
  <c r="N41" s="1"/>
  <c r="O41" s="1"/>
  <c r="Y41"/>
  <c r="V41"/>
  <c r="U41"/>
  <c r="W41" s="1"/>
  <c r="T41"/>
  <c r="AI40"/>
  <c r="AG40"/>
  <c r="AD40"/>
  <c r="Z40"/>
  <c r="Y40"/>
  <c r="W40"/>
  <c r="V40"/>
  <c r="U40"/>
  <c r="AP40" s="1"/>
  <c r="T40"/>
  <c r="O40"/>
  <c r="N40"/>
  <c r="K40"/>
  <c r="AP39"/>
  <c r="AI39"/>
  <c r="AG39"/>
  <c r="AD39"/>
  <c r="Y39"/>
  <c r="V39"/>
  <c r="U39"/>
  <c r="T39"/>
  <c r="W39" s="1"/>
  <c r="N39"/>
  <c r="O39" s="1"/>
  <c r="K39"/>
  <c r="F39"/>
  <c r="AP38"/>
  <c r="AI38"/>
  <c r="AG38"/>
  <c r="AD38"/>
  <c r="K38" s="1"/>
  <c r="N38" s="1"/>
  <c r="O38" s="1"/>
  <c r="Y38"/>
  <c r="V38"/>
  <c r="U38"/>
  <c r="W38" s="1"/>
  <c r="T38"/>
  <c r="E38"/>
  <c r="AI37"/>
  <c r="AJ40" s="1"/>
  <c r="X31" s="1"/>
  <c r="AG37"/>
  <c r="AH40" s="1"/>
  <c r="AD37"/>
  <c r="V37"/>
  <c r="U37"/>
  <c r="W37" s="1"/>
  <c r="T37"/>
  <c r="K37"/>
  <c r="N37" s="1"/>
  <c r="O37" s="1"/>
  <c r="AP36"/>
  <c r="AI36"/>
  <c r="AG36"/>
  <c r="AD36"/>
  <c r="Z36"/>
  <c r="Y36"/>
  <c r="X36"/>
  <c r="V36"/>
  <c r="U36"/>
  <c r="T36"/>
  <c r="W36" s="1"/>
  <c r="N36"/>
  <c r="O36" s="1"/>
  <c r="K36"/>
  <c r="F36"/>
  <c r="AI35"/>
  <c r="AG35"/>
  <c r="AD35"/>
  <c r="K35" s="1"/>
  <c r="N35" s="1"/>
  <c r="O35" s="1"/>
  <c r="Y35"/>
  <c r="V35"/>
  <c r="U35"/>
  <c r="AP35" s="1"/>
  <c r="T35"/>
  <c r="W35" s="1"/>
  <c r="E35"/>
  <c r="AI34"/>
  <c r="Y30" s="1"/>
  <c r="AG34"/>
  <c r="AD34"/>
  <c r="Z34"/>
  <c r="Y34"/>
  <c r="V34"/>
  <c r="U34"/>
  <c r="W34" s="1"/>
  <c r="T34"/>
  <c r="K34"/>
  <c r="N34" s="1"/>
  <c r="O34" s="1"/>
  <c r="AP33"/>
  <c r="AI33"/>
  <c r="AJ36" s="1"/>
  <c r="X30" s="1"/>
  <c r="AG33"/>
  <c r="AH36" s="1"/>
  <c r="AD33"/>
  <c r="Z33"/>
  <c r="Y33"/>
  <c r="W33"/>
  <c r="V33"/>
  <c r="U33"/>
  <c r="T33"/>
  <c r="O33"/>
  <c r="N33"/>
  <c r="K33"/>
  <c r="AP32"/>
  <c r="AI32"/>
  <c r="AG32"/>
  <c r="AD32"/>
  <c r="K32" s="1"/>
  <c r="N32" s="1"/>
  <c r="O32" s="1"/>
  <c r="Z32"/>
  <c r="Y32"/>
  <c r="V32"/>
  <c r="U32"/>
  <c r="W32" s="1"/>
  <c r="T32"/>
  <c r="E32"/>
  <c r="AI31"/>
  <c r="Z29" s="1"/>
  <c r="AG31"/>
  <c r="AD31"/>
  <c r="V31"/>
  <c r="U31"/>
  <c r="W31" s="1"/>
  <c r="T31"/>
  <c r="K31"/>
  <c r="N31" s="1"/>
  <c r="O31" s="1"/>
  <c r="AI30"/>
  <c r="AG30"/>
  <c r="AD30"/>
  <c r="Z30"/>
  <c r="W30"/>
  <c r="V30"/>
  <c r="U30"/>
  <c r="AP30" s="1"/>
  <c r="T30"/>
  <c r="O30"/>
  <c r="N30"/>
  <c r="K30"/>
  <c r="AP29"/>
  <c r="AI29"/>
  <c r="AJ32" s="1"/>
  <c r="X29" s="1"/>
  <c r="AG29"/>
  <c r="AH32" s="1"/>
  <c r="AD29"/>
  <c r="Y29"/>
  <c r="V29"/>
  <c r="U29"/>
  <c r="T29"/>
  <c r="W29" s="1"/>
  <c r="N29"/>
  <c r="O29" s="1"/>
  <c r="K29"/>
  <c r="F29"/>
  <c r="AI28"/>
  <c r="AG28"/>
  <c r="AD28"/>
  <c r="V28"/>
  <c r="U28"/>
  <c r="AP28" s="1"/>
  <c r="T28"/>
  <c r="K28"/>
  <c r="N28" s="1"/>
  <c r="O28" s="1"/>
  <c r="AI27"/>
  <c r="AG27"/>
  <c r="AH28" s="1"/>
  <c r="AD27"/>
  <c r="W27"/>
  <c r="V27"/>
  <c r="U27"/>
  <c r="AP27" s="1"/>
  <c r="T27"/>
  <c r="O27"/>
  <c r="N27"/>
  <c r="K27"/>
  <c r="AP26"/>
  <c r="AI26"/>
  <c r="AG26"/>
  <c r="AD26"/>
  <c r="V26"/>
  <c r="U26"/>
  <c r="T26"/>
  <c r="W26" s="1"/>
  <c r="N26"/>
  <c r="O26" s="1"/>
  <c r="K26"/>
  <c r="F26"/>
  <c r="E26"/>
  <c r="AI25"/>
  <c r="Y28" s="1"/>
  <c r="AG25"/>
  <c r="AD25"/>
  <c r="AD50" s="1"/>
  <c r="V25"/>
  <c r="U25"/>
  <c r="AP25" s="1"/>
  <c r="T25"/>
  <c r="T50" s="1"/>
  <c r="AI24"/>
  <c r="AG24"/>
  <c r="AI23"/>
  <c r="AG23"/>
  <c r="AI22"/>
  <c r="AG22"/>
  <c r="AP21"/>
  <c r="AI21"/>
  <c r="Y27" s="1"/>
  <c r="AG21"/>
  <c r="AH24" s="1"/>
  <c r="AI20"/>
  <c r="Y26" s="1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BG18"/>
  <c r="F38" s="1"/>
  <c r="BF18"/>
  <c r="F37" s="1"/>
  <c r="BE18"/>
  <c r="BD18"/>
  <c r="F35" s="1"/>
  <c r="BC18"/>
  <c r="F34" s="1"/>
  <c r="BB18"/>
  <c r="F33" s="1"/>
  <c r="BA18"/>
  <c r="F32" s="1"/>
  <c r="AZ18"/>
  <c r="F31" s="1"/>
  <c r="AY18"/>
  <c r="F30" s="1"/>
  <c r="AX18"/>
  <c r="AW18"/>
  <c r="F28" s="1"/>
  <c r="AV18"/>
  <c r="F27" s="1"/>
  <c r="AU18"/>
  <c r="AT18"/>
  <c r="F25" s="1"/>
  <c r="F50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BF17"/>
  <c r="E37" s="1"/>
  <c r="BE17"/>
  <c r="E36" s="1"/>
  <c r="BD17"/>
  <c r="BC17"/>
  <c r="E34" s="1"/>
  <c r="BB17"/>
  <c r="E33" s="1"/>
  <c r="BA17"/>
  <c r="AZ17"/>
  <c r="E31" s="1"/>
  <c r="AY17"/>
  <c r="E30" s="1"/>
  <c r="AX17"/>
  <c r="E29" s="1"/>
  <c r="AW17"/>
  <c r="E28" s="1"/>
  <c r="AV17"/>
  <c r="E27" s="1"/>
  <c r="AU17"/>
  <c r="AT17"/>
  <c r="E25" s="1"/>
  <c r="AI17"/>
  <c r="Z26" s="1"/>
  <c r="AG17"/>
  <c r="AH20" s="1"/>
  <c r="AI16"/>
  <c r="AH16"/>
  <c r="AG16"/>
  <c r="AI15"/>
  <c r="AG15"/>
  <c r="AI14"/>
  <c r="AG14"/>
  <c r="V14"/>
  <c r="G14"/>
  <c r="N3" s="1"/>
  <c r="AI13"/>
  <c r="Z25" s="1"/>
  <c r="AG13"/>
  <c r="AG111" s="1"/>
  <c r="V12"/>
  <c r="V11"/>
  <c r="V10"/>
  <c r="AH111" l="1"/>
  <c r="B43"/>
  <c r="B40"/>
  <c r="B33"/>
  <c r="B30"/>
  <c r="B27"/>
  <c r="B28"/>
  <c r="B34"/>
  <c r="B47"/>
  <c r="B44"/>
  <c r="B37"/>
  <c r="B31"/>
  <c r="B48"/>
  <c r="B41"/>
  <c r="B38"/>
  <c r="B35"/>
  <c r="B32"/>
  <c r="D35"/>
  <c r="D62"/>
  <c r="C48"/>
  <c r="E50"/>
  <c r="D1"/>
  <c r="AJ16"/>
  <c r="B25"/>
  <c r="K25"/>
  <c r="Z28"/>
  <c r="AA30" s="1"/>
  <c r="AB30" s="1"/>
  <c r="AJ28"/>
  <c r="X28" s="1"/>
  <c r="Z31"/>
  <c r="Z37"/>
  <c r="Z47"/>
  <c r="AA43" s="1"/>
  <c r="AB43" s="1"/>
  <c r="Y25"/>
  <c r="AA26" s="1"/>
  <c r="AB26" s="1"/>
  <c r="AJ24"/>
  <c r="X27" s="1"/>
  <c r="W25"/>
  <c r="C28"/>
  <c r="C31"/>
  <c r="Y31"/>
  <c r="AP31"/>
  <c r="C34"/>
  <c r="AP34"/>
  <c r="C37"/>
  <c r="Y37"/>
  <c r="AP37"/>
  <c r="C44"/>
  <c r="C47"/>
  <c r="Y47"/>
  <c r="AP47"/>
  <c r="V50"/>
  <c r="D47" s="1"/>
  <c r="AG113"/>
  <c r="T56" s="1"/>
  <c r="U50"/>
  <c r="AJ74"/>
  <c r="X39" s="1"/>
  <c r="Z27"/>
  <c r="C27"/>
  <c r="W28"/>
  <c r="C30"/>
  <c r="C33"/>
  <c r="C40"/>
  <c r="C43"/>
  <c r="W44"/>
  <c r="C46"/>
  <c r="AJ56"/>
  <c r="X35" s="1"/>
  <c r="AG112"/>
  <c r="T55" s="1"/>
  <c r="AJ20"/>
  <c r="X26" s="1"/>
  <c r="C36"/>
  <c r="C39"/>
  <c r="C42"/>
  <c r="C45"/>
  <c r="AI111"/>
  <c r="Z48" s="1"/>
  <c r="B26"/>
  <c r="B29"/>
  <c r="B36"/>
  <c r="B39"/>
  <c r="B42"/>
  <c r="B45"/>
  <c r="C25"/>
  <c r="C32"/>
  <c r="C35"/>
  <c r="C38"/>
  <c r="C41"/>
  <c r="AA33" l="1"/>
  <c r="AB33" s="1"/>
  <c r="G37"/>
  <c r="AA28"/>
  <c r="AB28" s="1"/>
  <c r="AC28" s="1"/>
  <c r="I28" s="1"/>
  <c r="AA42"/>
  <c r="AB42" s="1"/>
  <c r="AA39"/>
  <c r="AB39" s="1"/>
  <c r="D41"/>
  <c r="AA31"/>
  <c r="AB31" s="1"/>
  <c r="AA46"/>
  <c r="AB46" s="1"/>
  <c r="G48"/>
  <c r="AA45"/>
  <c r="AB45" s="1"/>
  <c r="AA47"/>
  <c r="AB47" s="1"/>
  <c r="D48"/>
  <c r="G41"/>
  <c r="D45"/>
  <c r="D42"/>
  <c r="D39"/>
  <c r="G39" s="1"/>
  <c r="D36"/>
  <c r="D29"/>
  <c r="D26"/>
  <c r="D27"/>
  <c r="G27" s="1"/>
  <c r="D46"/>
  <c r="G46" s="1"/>
  <c r="D43"/>
  <c r="G43" s="1"/>
  <c r="D40"/>
  <c r="D33"/>
  <c r="G33" s="1"/>
  <c r="D30"/>
  <c r="G30" s="1"/>
  <c r="D44"/>
  <c r="D37"/>
  <c r="D34"/>
  <c r="G34" s="1"/>
  <c r="D31"/>
  <c r="G31" s="1"/>
  <c r="D28"/>
  <c r="AA44"/>
  <c r="AB44" s="1"/>
  <c r="AA34"/>
  <c r="AB34" s="1"/>
  <c r="AC34" s="1"/>
  <c r="I34" s="1"/>
  <c r="AA25"/>
  <c r="AA48"/>
  <c r="AB48" s="1"/>
  <c r="AA41"/>
  <c r="AB41" s="1"/>
  <c r="AA38"/>
  <c r="AB38" s="1"/>
  <c r="AA35"/>
  <c r="AB35" s="1"/>
  <c r="AA32"/>
  <c r="AB32" s="1"/>
  <c r="AJ111"/>
  <c r="AJ112"/>
  <c r="AJ113"/>
  <c r="X25"/>
  <c r="X50" s="1"/>
  <c r="B50"/>
  <c r="L57" s="1"/>
  <c r="O57" s="1"/>
  <c r="C29"/>
  <c r="G29" s="1"/>
  <c r="C26"/>
  <c r="G26" s="1"/>
  <c r="N25"/>
  <c r="K50"/>
  <c r="G28"/>
  <c r="G35"/>
  <c r="AA36"/>
  <c r="AB36" s="1"/>
  <c r="G42"/>
  <c r="AA27"/>
  <c r="AB27" s="1"/>
  <c r="G47"/>
  <c r="D25"/>
  <c r="D38"/>
  <c r="G38" s="1"/>
  <c r="G45"/>
  <c r="AA37"/>
  <c r="AB37" s="1"/>
  <c r="W50"/>
  <c r="AA29"/>
  <c r="AB29" s="1"/>
  <c r="D32"/>
  <c r="G32" s="1"/>
  <c r="G44"/>
  <c r="AA40"/>
  <c r="AB40" s="1"/>
  <c r="G36"/>
  <c r="G40"/>
  <c r="P28" l="1"/>
  <c r="H28"/>
  <c r="N50"/>
  <c r="O25"/>
  <c r="O50" s="1"/>
  <c r="C50"/>
  <c r="L59" s="1"/>
  <c r="O59" s="1"/>
  <c r="AA50"/>
  <c r="AB25"/>
  <c r="P34"/>
  <c r="H34"/>
  <c r="D50"/>
  <c r="L58" s="1"/>
  <c r="O58" s="1"/>
  <c r="G25"/>
  <c r="G50" s="1"/>
  <c r="AB50" l="1"/>
  <c r="AC25"/>
  <c r="AC30" l="1"/>
  <c r="I30" s="1"/>
  <c r="AC26"/>
  <c r="I26" s="1"/>
  <c r="AC43"/>
  <c r="I43" s="1"/>
  <c r="AC45"/>
  <c r="I45" s="1"/>
  <c r="AC27"/>
  <c r="I27" s="1"/>
  <c r="AC44"/>
  <c r="I44" s="1"/>
  <c r="AC32"/>
  <c r="I32" s="1"/>
  <c r="AC48"/>
  <c r="I48" s="1"/>
  <c r="AC35"/>
  <c r="I35" s="1"/>
  <c r="AC29"/>
  <c r="I29" s="1"/>
  <c r="AC33"/>
  <c r="I33" s="1"/>
  <c r="AC38"/>
  <c r="I38" s="1"/>
  <c r="AC47"/>
  <c r="I47" s="1"/>
  <c r="AC42"/>
  <c r="I42" s="1"/>
  <c r="AC37"/>
  <c r="I37" s="1"/>
  <c r="AC36"/>
  <c r="I36" s="1"/>
  <c r="AC39"/>
  <c r="I39" s="1"/>
  <c r="AC40"/>
  <c r="I40" s="1"/>
  <c r="AC46"/>
  <c r="I46" s="1"/>
  <c r="AC31"/>
  <c r="I31" s="1"/>
  <c r="AC41"/>
  <c r="I41" s="1"/>
  <c r="I25"/>
  <c r="P39" l="1"/>
  <c r="H39"/>
  <c r="H30"/>
  <c r="P30"/>
  <c r="H46"/>
  <c r="P46"/>
  <c r="P31"/>
  <c r="H31"/>
  <c r="P47"/>
  <c r="H47"/>
  <c r="P29"/>
  <c r="H29"/>
  <c r="P42"/>
  <c r="H42"/>
  <c r="P26"/>
  <c r="H26"/>
  <c r="H43"/>
  <c r="P43"/>
  <c r="P45"/>
  <c r="H45"/>
  <c r="P41"/>
  <c r="H41"/>
  <c r="P44"/>
  <c r="H44"/>
  <c r="L54"/>
  <c r="P25"/>
  <c r="I50"/>
  <c r="H25"/>
  <c r="P37"/>
  <c r="H37"/>
  <c r="P32"/>
  <c r="H32"/>
  <c r="AC50"/>
  <c r="H35"/>
  <c r="P35"/>
  <c r="H40"/>
  <c r="P40"/>
  <c r="H33"/>
  <c r="P33"/>
  <c r="P38"/>
  <c r="H38"/>
  <c r="H27"/>
  <c r="P27"/>
  <c r="P36"/>
  <c r="H36"/>
  <c r="P48"/>
  <c r="H48"/>
  <c r="L55" l="1"/>
  <c r="O13" s="1"/>
  <c r="P50"/>
  <c r="L56"/>
  <c r="O14" s="1"/>
  <c r="H50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<sst xmlns="http://schemas.openxmlformats.org/spreadsheetml/2006/main" count="214" uniqueCount="192">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</sst>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46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0" fontId="38" fillId="3" borderId="1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296">
    <xf numFmtId="0" fontId="0" fillId="0" borderId="0" xfId="0"/>
    <xf numFmtId="0" fontId="3" fillId="0" borderId="2" xfId="1" applyFont="1" applyBorder="1" applyAlignment="1" applyProtection="1">
      <alignment horizontal="right"/>
    </xf>
    <xf numFmtId="0" fontId="3" fillId="0" borderId="3" xfId="1" applyFont="1" applyBorder="1" applyAlignment="1" applyProtection="1">
      <alignment horizontal="right"/>
    </xf>
    <xf numFmtId="164" fontId="5" fillId="0" borderId="3" xfId="1" applyNumberFormat="1" applyFont="1" applyBorder="1" applyAlignment="1" applyProtection="1">
      <alignment horizontal="left"/>
    </xf>
    <xf numFmtId="0" fontId="6" fillId="16" borderId="3" xfId="1" applyFont="1" applyFill="1" applyBorder="1" applyProtection="1"/>
    <xf numFmtId="0" fontId="7" fillId="16" borderId="3" xfId="1" applyFont="1" applyFill="1" applyBorder="1" applyAlignment="1" applyProtection="1">
      <alignment horizontal="center"/>
    </xf>
    <xf numFmtId="0" fontId="8" fillId="16" borderId="3" xfId="1" applyFont="1" applyFill="1" applyBorder="1" applyAlignment="1" applyProtection="1">
      <alignment horizontal="center"/>
    </xf>
    <xf numFmtId="0" fontId="7" fillId="16" borderId="4" xfId="1" applyFont="1" applyFill="1" applyBorder="1" applyAlignment="1" applyProtection="1">
      <alignment horizontal="center"/>
    </xf>
    <xf numFmtId="0" fontId="6" fillId="16" borderId="0" xfId="1" applyFont="1" applyFill="1" applyBorder="1" applyProtection="1"/>
    <xf numFmtId="0" fontId="7" fillId="16" borderId="0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/>
    <xf numFmtId="0" fontId="7" fillId="16" borderId="0" xfId="1" applyFont="1" applyFill="1" applyBorder="1" applyAlignment="1" applyProtection="1">
      <alignment horizontal="center"/>
    </xf>
    <xf numFmtId="0" fontId="6" fillId="16" borderId="0" xfId="1" applyFont="1" applyFill="1" applyAlignment="1" applyProtection="1">
      <alignment horizontal="center"/>
    </xf>
    <xf numFmtId="0" fontId="6" fillId="17" borderId="0" xfId="1" applyFont="1" applyFill="1" applyAlignment="1" applyProtection="1">
      <alignment horizontal="center"/>
    </xf>
    <xf numFmtId="0" fontId="9" fillId="16" borderId="0" xfId="1" applyFont="1" applyFill="1" applyAlignment="1" applyProtection="1">
      <alignment horizontal="center"/>
    </xf>
    <xf numFmtId="0" fontId="6" fillId="16" borderId="0" xfId="1" applyFont="1" applyFill="1" applyBorder="1" applyAlignment="1" applyProtection="1">
      <alignment horizontal="center"/>
    </xf>
    <xf numFmtId="0" fontId="10" fillId="16" borderId="5" xfId="1" applyFont="1" applyFill="1" applyBorder="1" applyAlignment="1" applyProtection="1">
      <alignment horizontal="left"/>
    </xf>
    <xf numFmtId="0" fontId="11" fillId="16" borderId="0" xfId="1" applyFont="1" applyFill="1" applyBorder="1" applyAlignment="1" applyProtection="1">
      <alignment horizontal="left"/>
    </xf>
    <xf numFmtId="0" fontId="12" fillId="16" borderId="0" xfId="1" applyFont="1" applyFill="1" applyBorder="1" applyAlignment="1" applyProtection="1">
      <alignment horizontal="left" vertical="center"/>
    </xf>
    <xf numFmtId="0" fontId="6" fillId="16" borderId="6" xfId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center"/>
    </xf>
    <xf numFmtId="0" fontId="6" fillId="16" borderId="0" xfId="1" applyFont="1" applyFill="1" applyBorder="1" applyAlignment="1" applyProtection="1"/>
    <xf numFmtId="1" fontId="6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Protection="1"/>
    <xf numFmtId="0" fontId="9" fillId="17" borderId="0" xfId="1" applyFont="1" applyFill="1" applyProtection="1"/>
    <xf numFmtId="0" fontId="6" fillId="16" borderId="5" xfId="1" applyFont="1" applyFill="1" applyBorder="1" applyAlignment="1" applyProtection="1">
      <alignment horizontal="center"/>
    </xf>
    <xf numFmtId="0" fontId="13" fillId="16" borderId="0" xfId="1" applyFont="1" applyFill="1" applyBorder="1" applyAlignment="1" applyProtection="1">
      <alignment horizontal="center"/>
    </xf>
    <xf numFmtId="0" fontId="7" fillId="16" borderId="7" xfId="1" applyFont="1" applyFill="1" applyBorder="1" applyAlignment="1" applyProtection="1">
      <alignment vertical="center"/>
    </xf>
    <xf numFmtId="165" fontId="7" fillId="16" borderId="8" xfId="1" applyNumberFormat="1" applyFont="1" applyFill="1" applyBorder="1" applyAlignment="1" applyProtection="1">
      <alignment horizontal="center" vertical="center"/>
    </xf>
    <xf numFmtId="165" fontId="7" fillId="16" borderId="9" xfId="1" applyNumberFormat="1" applyFont="1" applyFill="1" applyBorder="1" applyAlignment="1" applyProtection="1">
      <alignment horizontal="center" vertical="center"/>
    </xf>
    <xf numFmtId="166" fontId="6" fillId="16" borderId="6" xfId="1" applyNumberFormat="1" applyFont="1" applyFill="1" applyBorder="1" applyAlignment="1" applyProtection="1">
      <alignment horizontal="center"/>
    </xf>
    <xf numFmtId="0" fontId="6" fillId="16" borderId="5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right"/>
    </xf>
    <xf numFmtId="0" fontId="6" fillId="16" borderId="0" xfId="1" applyFont="1" applyFill="1" applyBorder="1" applyAlignment="1" applyProtection="1">
      <alignment horizontal="left"/>
    </xf>
    <xf numFmtId="167" fontId="7" fillId="16" borderId="0" xfId="1" applyNumberFormat="1" applyFont="1" applyFill="1" applyBorder="1" applyAlignment="1" applyProtection="1">
      <alignment horizontal="center"/>
    </xf>
    <xf numFmtId="0" fontId="7" fillId="18" borderId="0" xfId="1" applyFont="1" applyFill="1" applyBorder="1" applyAlignment="1" applyProtection="1"/>
    <xf numFmtId="0" fontId="7" fillId="18" borderId="0" xfId="1" applyFont="1" applyFill="1" applyBorder="1" applyProtection="1"/>
    <xf numFmtId="0" fontId="7" fillId="16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7" fillId="18" borderId="0" xfId="1" applyFont="1" applyFill="1" applyBorder="1" applyAlignment="1" applyProtection="1">
      <alignment horizontal="left"/>
    </xf>
    <xf numFmtId="0" fontId="14" fillId="19" borderId="0" xfId="1" applyFont="1" applyFill="1" applyBorder="1" applyAlignment="1" applyProtection="1">
      <alignment horizontal="left" vertical="center" wrapText="1"/>
    </xf>
    <xf numFmtId="0" fontId="15" fillId="16" borderId="0" xfId="1" applyFont="1" applyFill="1" applyBorder="1" applyAlignment="1" applyProtection="1">
      <alignment horizontal="center"/>
    </xf>
    <xf numFmtId="0" fontId="7" fillId="16" borderId="10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0" fontId="7" fillId="16" borderId="11" xfId="1" applyNumberFormat="1" applyFont="1" applyFill="1" applyBorder="1" applyAlignment="1" applyProtection="1">
      <alignment horizontal="center" vertical="center" wrapText="1"/>
    </xf>
    <xf numFmtId="2" fontId="14" fillId="17" borderId="11" xfId="1" applyNumberFormat="1" applyFont="1" applyFill="1" applyBorder="1" applyAlignment="1" applyProtection="1">
      <alignment horizontal="right" vertical="center" wrapText="1"/>
    </xf>
    <xf numFmtId="0" fontId="14" fillId="17" borderId="12" xfId="1" applyFont="1" applyFill="1" applyBorder="1" applyAlignment="1" applyProtection="1">
      <alignment horizontal="left" vertical="center" wrapText="1"/>
    </xf>
    <xf numFmtId="0" fontId="7" fillId="16" borderId="13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0" fontId="7" fillId="16" borderId="14" xfId="1" applyNumberFormat="1" applyFont="1" applyFill="1" applyBorder="1" applyAlignment="1" applyProtection="1">
      <alignment horizontal="center" vertical="center" wrapText="1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6" fillId="16" borderId="0" xfId="1" applyFont="1" applyFill="1" applyBorder="1" applyAlignment="1" applyProtection="1">
      <alignment vertical="center"/>
    </xf>
    <xf numFmtId="166" fontId="6" fillId="16" borderId="0" xfId="1" applyNumberFormat="1" applyFont="1" applyFill="1" applyBorder="1" applyAlignment="1" applyProtection="1">
      <alignment horizontal="right" vertical="center"/>
    </xf>
    <xf numFmtId="2" fontId="14" fillId="17" borderId="14" xfId="1" applyNumberFormat="1" applyFont="1" applyFill="1" applyBorder="1" applyAlignment="1" applyProtection="1">
      <alignment horizontal="right" vertical="center" wrapText="1"/>
    </xf>
    <xf numFmtId="0" fontId="14" fillId="17" borderId="15" xfId="1" applyFont="1" applyFill="1" applyBorder="1" applyAlignment="1" applyProtection="1">
      <alignment horizontal="left" vertical="center" wrapText="1"/>
    </xf>
    <xf numFmtId="0" fontId="7" fillId="16" borderId="16" xfId="1" applyFont="1" applyFill="1" applyBorder="1" applyAlignment="1" applyProtection="1">
      <alignment horizontal="center" vertical="center" wrapText="1"/>
    </xf>
    <xf numFmtId="0" fontId="7" fillId="16" borderId="17" xfId="1" applyFont="1" applyFill="1" applyBorder="1" applyAlignment="1" applyProtection="1">
      <alignment horizontal="center" vertical="center" wrapText="1"/>
    </xf>
    <xf numFmtId="0" fontId="7" fillId="16" borderId="18" xfId="1" applyFont="1" applyFill="1" applyBorder="1" applyAlignment="1" applyProtection="1">
      <alignment horizontal="center" vertical="center" wrapText="1"/>
    </xf>
    <xf numFmtId="166" fontId="6" fillId="16" borderId="0" xfId="1" applyNumberFormat="1" applyFont="1" applyFill="1" applyBorder="1" applyAlignment="1" applyProtection="1">
      <alignment vertical="center"/>
    </xf>
    <xf numFmtId="0" fontId="7" fillId="20" borderId="10" xfId="1" applyFont="1" applyFill="1" applyBorder="1" applyAlignment="1" applyProtection="1">
      <alignment horizontal="left"/>
    </xf>
    <xf numFmtId="0" fontId="6" fillId="20" borderId="11" xfId="1" applyFont="1" applyFill="1" applyBorder="1" applyProtection="1"/>
    <xf numFmtId="0" fontId="6" fillId="20" borderId="11" xfId="1" applyFont="1" applyFill="1" applyBorder="1" applyAlignment="1" applyProtection="1">
      <alignment horizontal="center"/>
    </xf>
    <xf numFmtId="1" fontId="7" fillId="20" borderId="19" xfId="1" applyNumberFormat="1" applyFont="1" applyFill="1" applyBorder="1" applyAlignment="1" applyProtection="1">
      <alignment horizontal="center" vertical="center"/>
    </xf>
    <xf numFmtId="0" fontId="7" fillId="16" borderId="20" xfId="1" applyNumberFormat="1" applyFont="1" applyFill="1" applyBorder="1" applyAlignment="1" applyProtection="1">
      <alignment horizontal="center" vertical="center" wrapText="1"/>
    </xf>
    <xf numFmtId="0" fontId="7" fillId="16" borderId="0" xfId="1" applyNumberFormat="1" applyFont="1" applyFill="1" applyBorder="1" applyAlignment="1" applyProtection="1">
      <alignment horizontal="center" vertical="center" wrapText="1"/>
    </xf>
    <xf numFmtId="2" fontId="14" fillId="17" borderId="0" xfId="1" applyNumberFormat="1" applyFont="1" applyFill="1" applyBorder="1" applyAlignment="1" applyProtection="1">
      <alignment horizontal="right" vertical="center" wrapText="1"/>
    </xf>
    <xf numFmtId="0" fontId="14" fillId="17" borderId="21" xfId="1" applyFont="1" applyFill="1" applyBorder="1" applyAlignment="1" applyProtection="1">
      <alignment horizontal="left" vertical="center" wrapText="1"/>
    </xf>
    <xf numFmtId="0" fontId="6" fillId="16" borderId="22" xfId="1" applyFont="1" applyFill="1" applyBorder="1" applyAlignment="1" applyProtection="1">
      <alignment horizontal="center"/>
    </xf>
    <xf numFmtId="1" fontId="6" fillId="16" borderId="23" xfId="1" applyNumberFormat="1" applyFont="1" applyFill="1" applyBorder="1" applyAlignment="1" applyProtection="1">
      <alignment horizontal="center"/>
    </xf>
    <xf numFmtId="2" fontId="6" fillId="16" borderId="23" xfId="1" applyNumberFormat="1" applyFont="1" applyFill="1" applyBorder="1" applyAlignment="1" applyProtection="1">
      <alignment horizontal="center"/>
    </xf>
    <xf numFmtId="0" fontId="6" fillId="16" borderId="23" xfId="1" applyFont="1" applyFill="1" applyBorder="1" applyAlignment="1" applyProtection="1">
      <alignment horizontal="center"/>
    </xf>
    <xf numFmtId="1" fontId="6" fillId="0" borderId="24" xfId="1" applyNumberFormat="1" applyFont="1" applyFill="1" applyBorder="1" applyAlignment="1" applyProtection="1">
      <alignment horizontal="center"/>
    </xf>
    <xf numFmtId="0" fontId="7" fillId="20" borderId="24" xfId="1" applyFont="1" applyFill="1" applyBorder="1" applyAlignment="1" applyProtection="1">
      <alignment horizontal="left"/>
    </xf>
    <xf numFmtId="0" fontId="6" fillId="20" borderId="25" xfId="1" applyFont="1" applyFill="1" applyBorder="1" applyProtection="1"/>
    <xf numFmtId="0" fontId="6" fillId="20" borderId="25" xfId="1" applyFont="1" applyFill="1" applyBorder="1" applyAlignment="1" applyProtection="1">
      <alignment horizontal="center"/>
    </xf>
    <xf numFmtId="1" fontId="7" fillId="20" borderId="26" xfId="1" applyNumberFormat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center"/>
    </xf>
    <xf numFmtId="1" fontId="6" fillId="0" borderId="12" xfId="1" applyNumberFormat="1" applyFont="1" applyFill="1" applyBorder="1" applyAlignment="1" applyProtection="1">
      <alignment horizontal="center"/>
    </xf>
    <xf numFmtId="2" fontId="6" fillId="16" borderId="12" xfId="1" applyNumberFormat="1" applyFont="1" applyFill="1" applyBorder="1" applyAlignment="1" applyProtection="1">
      <alignment horizontal="center"/>
    </xf>
    <xf numFmtId="0" fontId="6" fillId="0" borderId="28" xfId="1" applyFont="1" applyFill="1" applyBorder="1" applyAlignment="1" applyProtection="1">
      <alignment horizontal="center"/>
    </xf>
    <xf numFmtId="1" fontId="6" fillId="16" borderId="12" xfId="1" applyNumberFormat="1" applyFont="1" applyFill="1" applyBorder="1" applyAlignment="1" applyProtection="1">
      <alignment horizontal="center"/>
    </xf>
    <xf numFmtId="1" fontId="6" fillId="0" borderId="10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Alignment="1" applyProtection="1">
      <alignment horizontal="center"/>
    </xf>
    <xf numFmtId="0" fontId="7" fillId="16" borderId="6" xfId="1" applyFont="1" applyFill="1" applyBorder="1" applyAlignment="1" applyProtection="1">
      <alignment horizontal="center"/>
    </xf>
    <xf numFmtId="0" fontId="7" fillId="16" borderId="24" xfId="1" applyNumberFormat="1" applyFont="1" applyFill="1" applyBorder="1" applyAlignment="1" applyProtection="1">
      <alignment horizontal="center" vertical="center" wrapText="1"/>
    </xf>
    <xf numFmtId="0" fontId="7" fillId="16" borderId="25" xfId="1" applyNumberFormat="1" applyFont="1" applyFill="1" applyBorder="1" applyAlignment="1" applyProtection="1">
      <alignment horizontal="center" vertical="center" wrapText="1"/>
    </xf>
    <xf numFmtId="2" fontId="14" fillId="17" borderId="25" xfId="1" applyNumberFormat="1" applyFont="1" applyFill="1" applyBorder="1" applyAlignment="1" applyProtection="1">
      <alignment horizontal="right" vertical="center" wrapText="1"/>
    </xf>
    <xf numFmtId="0" fontId="14" fillId="17" borderId="23" xfId="1" applyFont="1" applyFill="1" applyBorder="1" applyAlignment="1" applyProtection="1">
      <alignment horizontal="left" vertical="center" wrapText="1"/>
    </xf>
    <xf numFmtId="0" fontId="6" fillId="16" borderId="29" xfId="1" applyFont="1" applyFill="1" applyBorder="1" applyAlignment="1" applyProtection="1">
      <alignment horizontal="center"/>
    </xf>
    <xf numFmtId="0" fontId="6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Protection="1"/>
    <xf numFmtId="0" fontId="7" fillId="20" borderId="30" xfId="1" applyFont="1" applyFill="1" applyBorder="1" applyAlignment="1" applyProtection="1">
      <alignment vertical="center" wrapText="1"/>
    </xf>
    <xf numFmtId="0" fontId="7" fillId="20" borderId="28" xfId="1" applyFont="1" applyFill="1" applyBorder="1" applyAlignment="1" applyProtection="1">
      <alignment horizontal="center" vertical="center" wrapText="1"/>
    </xf>
    <xf numFmtId="0" fontId="7" fillId="20" borderId="10" xfId="1" applyFont="1" applyFill="1" applyBorder="1" applyAlignment="1" applyProtection="1">
      <alignment horizontal="center" vertical="center"/>
    </xf>
    <xf numFmtId="0" fontId="7" fillId="20" borderId="11" xfId="1" applyFont="1" applyFill="1" applyBorder="1" applyAlignment="1" applyProtection="1">
      <alignment horizontal="center" vertical="center"/>
    </xf>
    <xf numFmtId="0" fontId="7" fillId="20" borderId="12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top" wrapText="1"/>
    </xf>
    <xf numFmtId="0" fontId="16" fillId="16" borderId="26" xfId="1" applyFont="1" applyFill="1" applyBorder="1" applyAlignment="1" applyProtection="1">
      <alignment horizontal="center" vertical="center" wrapText="1"/>
    </xf>
    <xf numFmtId="0" fontId="16" fillId="16" borderId="32" xfId="1" applyFont="1" applyFill="1" applyBorder="1" applyAlignment="1" applyProtection="1">
      <alignment horizontal="center" vertical="center" wrapText="1"/>
    </xf>
    <xf numFmtId="0" fontId="16" fillId="16" borderId="24" xfId="1" applyFont="1" applyFill="1" applyBorder="1" applyAlignment="1" applyProtection="1">
      <alignment horizontal="center" vertical="center" wrapText="1"/>
    </xf>
    <xf numFmtId="0" fontId="16" fillId="16" borderId="33" xfId="1" applyFont="1" applyFill="1" applyBorder="1" applyAlignment="1" applyProtection="1">
      <alignment horizontal="center" vertical="center" wrapText="1"/>
    </xf>
    <xf numFmtId="0" fontId="17" fillId="16" borderId="33" xfId="1" applyFont="1" applyFill="1" applyBorder="1" applyAlignment="1" applyProtection="1">
      <alignment horizontal="center" vertical="center" wrapText="1"/>
    </xf>
    <xf numFmtId="0" fontId="18" fillId="21" borderId="33" xfId="1" applyFont="1" applyFill="1" applyBorder="1" applyAlignment="1" applyProtection="1">
      <alignment horizontal="center" vertical="center" wrapText="1"/>
    </xf>
    <xf numFmtId="0" fontId="17" fillId="16" borderId="34" xfId="1" applyFont="1" applyFill="1" applyBorder="1" applyAlignment="1" applyProtection="1">
      <alignment horizontal="center" vertical="center" wrapText="1"/>
    </xf>
    <xf numFmtId="0" fontId="6" fillId="0" borderId="29" xfId="1" applyFont="1" applyFill="1" applyBorder="1" applyAlignment="1" applyProtection="1">
      <alignment horizontal="center"/>
    </xf>
    <xf numFmtId="2" fontId="6" fillId="0" borderId="12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/>
    </xf>
    <xf numFmtId="0" fontId="7" fillId="20" borderId="35" xfId="1" applyFont="1" applyFill="1" applyBorder="1" applyAlignment="1" applyProtection="1">
      <alignment vertical="center" wrapText="1"/>
    </xf>
    <xf numFmtId="0" fontId="7" fillId="20" borderId="36" xfId="1" applyFont="1" applyFill="1" applyBorder="1" applyAlignment="1" applyProtection="1">
      <alignment horizontal="center" vertical="center" wrapText="1"/>
    </xf>
    <xf numFmtId="0" fontId="16" fillId="16" borderId="19" xfId="1" applyFont="1" applyFill="1" applyBorder="1" applyAlignment="1" applyProtection="1">
      <alignment horizontal="center" vertical="center" wrapText="1"/>
    </xf>
    <xf numFmtId="0" fontId="16" fillId="16" borderId="10" xfId="1" applyFont="1" applyFill="1" applyBorder="1" applyAlignment="1" applyProtection="1">
      <alignment horizontal="center" vertical="center" wrapText="1"/>
    </xf>
    <xf numFmtId="0" fontId="16" fillId="16" borderId="29" xfId="1" applyFont="1" applyFill="1" applyBorder="1" applyAlignment="1" applyProtection="1">
      <alignment horizontal="center" vertical="center" wrapText="1"/>
    </xf>
    <xf numFmtId="0" fontId="17" fillId="16" borderId="29" xfId="1" applyFont="1" applyFill="1" applyBorder="1" applyAlignment="1" applyProtection="1">
      <alignment horizontal="center" vertical="center" wrapText="1"/>
    </xf>
    <xf numFmtId="0" fontId="18" fillId="21" borderId="29" xfId="1" applyFont="1" applyFill="1" applyBorder="1" applyAlignment="1" applyProtection="1">
      <alignment horizontal="center" vertical="center" wrapText="1"/>
    </xf>
    <xf numFmtId="0" fontId="17" fillId="16" borderId="37" xfId="1" applyFont="1" applyFill="1" applyBorder="1" applyAlignment="1" applyProtection="1">
      <alignment horizontal="center" vertical="center" wrapText="1"/>
    </xf>
    <xf numFmtId="2" fontId="16" fillId="16" borderId="19" xfId="1" applyNumberFormat="1" applyFont="1" applyFill="1" applyBorder="1" applyAlignment="1" applyProtection="1">
      <alignment horizontal="center"/>
    </xf>
    <xf numFmtId="0" fontId="7" fillId="20" borderId="38" xfId="1" applyFont="1" applyFill="1" applyBorder="1" applyAlignment="1" applyProtection="1">
      <alignment horizontal="center" vertical="center" wrapText="1"/>
    </xf>
    <xf numFmtId="0" fontId="19" fillId="20" borderId="28" xfId="1" applyFont="1" applyFill="1" applyBorder="1" applyAlignment="1" applyProtection="1">
      <alignment horizontal="center" vertical="center" wrapText="1"/>
    </xf>
    <xf numFmtId="0" fontId="16" fillId="16" borderId="36" xfId="1" applyFont="1" applyFill="1" applyBorder="1" applyAlignment="1" applyProtection="1">
      <alignment horizontal="center" vertical="center" wrapText="1"/>
    </xf>
    <xf numFmtId="0" fontId="7" fillId="20" borderId="28" xfId="1" applyFont="1" applyFill="1" applyBorder="1" applyAlignment="1" applyProtection="1">
      <alignment horizontal="center"/>
    </xf>
    <xf numFmtId="0" fontId="7" fillId="20" borderId="32" xfId="1" applyFont="1" applyFill="1" applyBorder="1" applyAlignment="1" applyProtection="1">
      <alignment horizontal="center" vertical="center" wrapText="1"/>
    </xf>
    <xf numFmtId="0" fontId="16" fillId="16" borderId="38" xfId="1" applyFont="1" applyFill="1" applyBorder="1" applyAlignment="1" applyProtection="1">
      <alignment horizontal="center" vertical="center" wrapText="1"/>
    </xf>
    <xf numFmtId="0" fontId="16" fillId="16" borderId="39" xfId="1" applyFont="1" applyFill="1" applyBorder="1" applyAlignment="1" applyProtection="1">
      <alignment horizontal="center" vertical="center" wrapText="1"/>
    </xf>
    <xf numFmtId="0" fontId="17" fillId="16" borderId="39" xfId="1" applyFont="1" applyFill="1" applyBorder="1" applyAlignment="1" applyProtection="1">
      <alignment horizontal="center" vertical="center" wrapText="1"/>
    </xf>
    <xf numFmtId="0" fontId="18" fillId="21" borderId="39" xfId="1" applyFont="1" applyFill="1" applyBorder="1" applyAlignment="1" applyProtection="1">
      <alignment horizontal="center" vertical="center" wrapText="1"/>
    </xf>
    <xf numFmtId="0" fontId="17" fillId="16" borderId="22" xfId="1" applyFont="1" applyFill="1" applyBorder="1" applyAlignment="1" applyProtection="1">
      <alignment horizontal="center" vertical="center" wrapText="1"/>
    </xf>
    <xf numFmtId="0" fontId="7" fillId="20" borderId="26" xfId="1" applyFont="1" applyFill="1" applyBorder="1" applyAlignment="1" applyProtection="1">
      <alignment vertical="center" wrapText="1"/>
    </xf>
    <xf numFmtId="0" fontId="20" fillId="20" borderId="28" xfId="1" applyFont="1" applyFill="1" applyBorder="1" applyAlignment="1" applyProtection="1">
      <alignment horizontal="center"/>
    </xf>
    <xf numFmtId="0" fontId="7" fillId="20" borderId="28" xfId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 vertical="center"/>
    </xf>
    <xf numFmtId="0" fontId="16" fillId="16" borderId="24" xfId="1" applyFont="1" applyFill="1" applyBorder="1" applyAlignment="1" applyProtection="1">
      <alignment horizontal="center" vertical="center"/>
    </xf>
    <xf numFmtId="0" fontId="17" fillId="16" borderId="25" xfId="1" applyFont="1" applyFill="1" applyBorder="1" applyAlignment="1" applyProtection="1">
      <alignment horizontal="center" vertical="center"/>
    </xf>
    <xf numFmtId="0" fontId="18" fillId="21" borderId="25" xfId="1" applyFont="1" applyFill="1" applyBorder="1" applyAlignment="1" applyProtection="1">
      <alignment horizontal="center" vertical="center"/>
    </xf>
    <xf numFmtId="0" fontId="21" fillId="16" borderId="27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/>
    </xf>
    <xf numFmtId="1" fontId="7" fillId="20" borderId="28" xfId="1" applyNumberFormat="1" applyFont="1" applyFill="1" applyBorder="1" applyAlignment="1" applyProtection="1">
      <alignment horizontal="center" vertical="center"/>
    </xf>
    <xf numFmtId="0" fontId="7" fillId="20" borderId="31" xfId="1" applyFont="1" applyFill="1" applyBorder="1" applyAlignment="1" applyProtection="1">
      <alignment horizontal="center"/>
    </xf>
    <xf numFmtId="1" fontId="16" fillId="16" borderId="28" xfId="1" applyNumberFormat="1" applyFont="1" applyFill="1" applyBorder="1" applyAlignment="1" applyProtection="1">
      <alignment horizontal="center" wrapText="1"/>
    </xf>
    <xf numFmtId="1" fontId="16" fillId="16" borderId="28" xfId="1" applyNumberFormat="1" applyFont="1" applyFill="1" applyBorder="1" applyAlignment="1" applyProtection="1">
      <alignment horizontal="center"/>
    </xf>
    <xf numFmtId="0" fontId="16" fillId="16" borderId="28" xfId="1" applyFont="1" applyFill="1" applyBorder="1" applyAlignment="1" applyProtection="1">
      <alignment horizontal="center" vertical="center"/>
    </xf>
    <xf numFmtId="0" fontId="17" fillId="16" borderId="28" xfId="1" applyFont="1" applyFill="1" applyBorder="1" applyAlignment="1" applyProtection="1">
      <alignment horizontal="center" vertical="center"/>
    </xf>
    <xf numFmtId="1" fontId="17" fillId="16" borderId="28" xfId="1" applyNumberFormat="1" applyFont="1" applyFill="1" applyBorder="1" applyAlignment="1" applyProtection="1">
      <alignment horizontal="center"/>
    </xf>
    <xf numFmtId="1" fontId="6" fillId="0" borderId="29" xfId="1" applyNumberFormat="1" applyFont="1" applyFill="1" applyBorder="1" applyAlignment="1" applyProtection="1">
      <alignment horizontal="center"/>
    </xf>
    <xf numFmtId="2" fontId="6" fillId="0" borderId="28" xfId="1" applyNumberFormat="1" applyFont="1" applyFill="1" applyBorder="1" applyAlignment="1" applyProtection="1">
      <alignment horizontal="center"/>
    </xf>
    <xf numFmtId="0" fontId="6" fillId="16" borderId="28" xfId="1" applyFont="1" applyFill="1" applyBorder="1" applyProtection="1"/>
    <xf numFmtId="0" fontId="16" fillId="16" borderId="28" xfId="1" applyFont="1" applyFill="1" applyBorder="1" applyAlignment="1" applyProtection="1">
      <alignment horizontal="center"/>
    </xf>
    <xf numFmtId="0" fontId="6" fillId="20" borderId="19" xfId="1" applyFont="1" applyFill="1" applyBorder="1" applyAlignment="1" applyProtection="1">
      <alignment horizontal="center"/>
    </xf>
    <xf numFmtId="1" fontId="6" fillId="16" borderId="28" xfId="1" applyNumberFormat="1" applyFont="1" applyFill="1" applyBorder="1" applyAlignment="1" applyProtection="1">
      <alignment horizontal="center" vertical="center" wrapText="1"/>
    </xf>
    <xf numFmtId="1" fontId="6" fillId="16" borderId="28" xfId="1" applyNumberFormat="1" applyFont="1" applyFill="1" applyBorder="1" applyAlignment="1" applyProtection="1">
      <alignment horizontal="center" vertical="center"/>
    </xf>
    <xf numFmtId="0" fontId="6" fillId="16" borderId="28" xfId="1" applyFont="1" applyFill="1" applyBorder="1" applyAlignment="1" applyProtection="1">
      <alignment horizontal="center" vertical="center"/>
    </xf>
    <xf numFmtId="2" fontId="6" fillId="16" borderId="28" xfId="1" applyNumberFormat="1" applyFont="1" applyFill="1" applyBorder="1" applyAlignment="1" applyProtection="1">
      <alignment horizontal="center" vertical="center"/>
    </xf>
    <xf numFmtId="1" fontId="6" fillId="16" borderId="31" xfId="1" applyNumberFormat="1" applyFont="1" applyFill="1" applyBorder="1" applyAlignment="1" applyProtection="1">
      <alignment horizontal="center" vertical="center"/>
    </xf>
    <xf numFmtId="1" fontId="17" fillId="16" borderId="10" xfId="1" applyNumberFormat="1" applyFont="1" applyFill="1" applyBorder="1" applyAlignment="1" applyProtection="1">
      <alignment horizontal="center"/>
    </xf>
    <xf numFmtId="1" fontId="18" fillId="16" borderId="10" xfId="1" applyNumberFormat="1" applyFont="1" applyFill="1" applyBorder="1" applyAlignment="1">
      <alignment horizontal="center"/>
    </xf>
    <xf numFmtId="1" fontId="21" fillId="16" borderId="28" xfId="1" applyNumberFormat="1" applyFont="1" applyFill="1" applyBorder="1" applyAlignment="1" applyProtection="1">
      <alignment horizontal="center"/>
    </xf>
    <xf numFmtId="0" fontId="6" fillId="0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Protection="1"/>
    <xf numFmtId="0" fontId="6" fillId="0" borderId="28" xfId="1" applyFont="1" applyFill="1" applyBorder="1" applyAlignment="1" applyProtection="1">
      <alignment horizontal="center" vertical="center"/>
    </xf>
    <xf numFmtId="2" fontId="6" fillId="0" borderId="28" xfId="1" applyNumberFormat="1" applyFont="1" applyFill="1" applyBorder="1" applyAlignment="1" applyProtection="1">
      <alignment horizontal="center" vertical="center"/>
    </xf>
    <xf numFmtId="1" fontId="7" fillId="16" borderId="0" xfId="1" applyNumberFormat="1" applyFont="1" applyFill="1" applyBorder="1" applyAlignment="1" applyProtection="1">
      <alignment horizontal="center"/>
    </xf>
    <xf numFmtId="1" fontId="22" fillId="16" borderId="28" xfId="1" applyNumberFormat="1" applyFont="1" applyFill="1" applyBorder="1" applyAlignment="1" applyProtection="1">
      <alignment horizontal="center"/>
    </xf>
    <xf numFmtId="1" fontId="6" fillId="0" borderId="28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/>
    </xf>
    <xf numFmtId="0" fontId="16" fillId="0" borderId="19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 wrapText="1"/>
    </xf>
    <xf numFmtId="0" fontId="6" fillId="0" borderId="0" xfId="1" applyFont="1" applyFill="1" applyBorder="1" applyProtection="1"/>
    <xf numFmtId="2" fontId="6" fillId="0" borderId="28" xfId="1" applyNumberFormat="1" applyFont="1" applyFill="1" applyBorder="1" applyProtection="1"/>
    <xf numFmtId="0" fontId="16" fillId="0" borderId="28" xfId="1" applyFont="1" applyFill="1" applyBorder="1" applyAlignment="1" applyProtection="1">
      <alignment horizontal="center"/>
    </xf>
    <xf numFmtId="0" fontId="23" fillId="16" borderId="19" xfId="1" applyFont="1" applyFill="1" applyBorder="1" applyAlignment="1" applyProtection="1">
      <alignment horizontal="center"/>
    </xf>
    <xf numFmtId="0" fontId="23" fillId="16" borderId="28" xfId="1" applyFont="1" applyFill="1" applyBorder="1" applyAlignment="1" applyProtection="1">
      <alignment horizontal="center"/>
    </xf>
    <xf numFmtId="1" fontId="7" fillId="16" borderId="31" xfId="1" applyNumberFormat="1" applyFont="1" applyFill="1" applyBorder="1" applyAlignment="1" applyProtection="1">
      <alignment horizontal="center" vertical="center"/>
    </xf>
    <xf numFmtId="0" fontId="6" fillId="16" borderId="40" xfId="1" applyFont="1" applyFill="1" applyBorder="1" applyAlignment="1" applyProtection="1">
      <alignment horizontal="center"/>
    </xf>
    <xf numFmtId="2" fontId="6" fillId="16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1" fontId="16" fillId="0" borderId="28" xfId="1" applyNumberFormat="1" applyFont="1" applyFill="1" applyBorder="1" applyAlignment="1" applyProtection="1">
      <alignment horizontal="center"/>
    </xf>
    <xf numFmtId="0" fontId="7" fillId="0" borderId="0" xfId="1" applyFont="1" applyFill="1" applyBorder="1" applyProtection="1"/>
    <xf numFmtId="2" fontId="6" fillId="16" borderId="28" xfId="1" applyNumberFormat="1" applyFont="1" applyFill="1" applyBorder="1" applyAlignment="1" applyProtection="1">
      <alignment horizontal="right"/>
    </xf>
    <xf numFmtId="168" fontId="6" fillId="16" borderId="28" xfId="1" applyNumberFormat="1" applyFont="1" applyFill="1" applyBorder="1" applyAlignment="1" applyProtection="1">
      <alignment horizontal="center"/>
    </xf>
    <xf numFmtId="0" fontId="24" fillId="16" borderId="28" xfId="1" applyFont="1" applyFill="1" applyBorder="1" applyAlignment="1" applyProtection="1">
      <alignment horizontal="center"/>
    </xf>
    <xf numFmtId="1" fontId="7" fillId="0" borderId="0" xfId="1" applyNumberFormat="1" applyFont="1" applyFill="1" applyBorder="1" applyAlignment="1" applyProtection="1">
      <alignment horizontal="center"/>
    </xf>
    <xf numFmtId="0" fontId="6" fillId="20" borderId="30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 wrapText="1"/>
    </xf>
    <xf numFmtId="1" fontId="6" fillId="16" borderId="36" xfId="1" applyNumberFormat="1" applyFont="1" applyFill="1" applyBorder="1" applyAlignment="1" applyProtection="1">
      <alignment horizontal="center" vertical="center" wrapText="1"/>
    </xf>
    <xf numFmtId="1" fontId="6" fillId="16" borderId="36" xfId="1" applyNumberFormat="1" applyFont="1" applyFill="1" applyBorder="1" applyAlignment="1" applyProtection="1">
      <alignment horizontal="center" vertical="center"/>
    </xf>
    <xf numFmtId="0" fontId="6" fillId="16" borderId="36" xfId="1" applyFont="1" applyFill="1" applyBorder="1" applyProtection="1"/>
    <xf numFmtId="1" fontId="6" fillId="16" borderId="36" xfId="1" applyNumberFormat="1" applyFont="1" applyFill="1" applyBorder="1" applyAlignment="1" applyProtection="1">
      <alignment horizontal="center"/>
    </xf>
    <xf numFmtId="1" fontId="7" fillId="16" borderId="28" xfId="1" applyNumberFormat="1" applyFont="1" applyFill="1" applyBorder="1" applyAlignment="1" applyProtection="1">
      <alignment horizontal="center" vertical="center" wrapText="1"/>
    </xf>
    <xf numFmtId="2" fontId="7" fillId="16" borderId="28" xfId="1" applyNumberFormat="1" applyFont="1" applyFill="1" applyBorder="1" applyAlignment="1" applyProtection="1">
      <alignment horizontal="center" vertical="center" wrapText="1"/>
    </xf>
    <xf numFmtId="0" fontId="7" fillId="16" borderId="41" xfId="1" applyFont="1" applyFill="1" applyBorder="1" applyProtection="1"/>
    <xf numFmtId="0" fontId="16" fillId="16" borderId="28" xfId="1" applyFont="1" applyFill="1" applyBorder="1" applyAlignment="1" applyProtection="1"/>
    <xf numFmtId="0" fontId="25" fillId="16" borderId="28" xfId="1" applyFont="1" applyFill="1" applyBorder="1" applyProtection="1"/>
    <xf numFmtId="0" fontId="21" fillId="16" borderId="28" xfId="1" applyFont="1" applyFill="1" applyBorder="1" applyProtection="1"/>
    <xf numFmtId="0" fontId="26" fillId="21" borderId="28" xfId="1" applyFont="1" applyFill="1" applyBorder="1" applyProtection="1"/>
    <xf numFmtId="0" fontId="21" fillId="16" borderId="40" xfId="1" applyFont="1" applyFill="1" applyBorder="1" applyAlignment="1" applyProtection="1">
      <alignment horizontal="center"/>
    </xf>
    <xf numFmtId="0" fontId="7" fillId="20" borderId="19" xfId="1" applyFont="1" applyFill="1" applyBorder="1" applyAlignment="1" applyProtection="1">
      <alignment horizontal="center" wrapText="1"/>
    </xf>
    <xf numFmtId="1" fontId="7" fillId="20" borderId="28" xfId="1" applyNumberFormat="1" applyFont="1" applyFill="1" applyBorder="1" applyAlignment="1" applyProtection="1">
      <alignment horizontal="center" vertical="center" wrapText="1"/>
    </xf>
    <xf numFmtId="2" fontId="7" fillId="20" borderId="28" xfId="1" applyNumberFormat="1" applyFont="1" applyFill="1" applyBorder="1" applyAlignment="1" applyProtection="1">
      <alignment horizontal="center" vertical="center" wrapText="1"/>
    </xf>
    <xf numFmtId="1" fontId="7" fillId="20" borderId="31" xfId="1" applyNumberFormat="1" applyFont="1" applyFill="1" applyBorder="1" applyAlignment="1" applyProtection="1">
      <alignment horizontal="center" vertical="center" wrapText="1"/>
    </xf>
    <xf numFmtId="0" fontId="16" fillId="16" borderId="42" xfId="1" applyFont="1" applyFill="1" applyBorder="1" applyAlignment="1" applyProtection="1">
      <alignment horizontal="center"/>
    </xf>
    <xf numFmtId="1" fontId="23" fillId="16" borderId="43" xfId="1" applyNumberFormat="1" applyFont="1" applyFill="1" applyBorder="1" applyAlignment="1" applyProtection="1">
      <alignment horizontal="center"/>
    </xf>
    <xf numFmtId="1" fontId="27" fillId="16" borderId="43" xfId="1" applyNumberFormat="1" applyFont="1" applyFill="1" applyBorder="1" applyAlignment="1" applyProtection="1">
      <alignment horizontal="center"/>
    </xf>
    <xf numFmtId="1" fontId="28" fillId="21" borderId="28" xfId="1" applyNumberFormat="1" applyFont="1" applyFill="1" applyBorder="1" applyAlignment="1" applyProtection="1">
      <alignment horizontal="center"/>
    </xf>
    <xf numFmtId="1" fontId="22" fillId="16" borderId="44" xfId="1" applyNumberFormat="1" applyFont="1" applyFill="1" applyBorder="1" applyAlignment="1" applyProtection="1">
      <alignment horizontal="center"/>
    </xf>
    <xf numFmtId="0" fontId="7" fillId="16" borderId="5" xfId="1" applyFont="1" applyFill="1" applyBorder="1" applyProtection="1"/>
    <xf numFmtId="1" fontId="29" fillId="16" borderId="0" xfId="1" applyNumberFormat="1" applyFont="1" applyFill="1" applyBorder="1" applyProtection="1"/>
    <xf numFmtId="1" fontId="6" fillId="16" borderId="0" xfId="1" applyNumberFormat="1" applyFont="1" applyFill="1" applyBorder="1" applyProtection="1"/>
    <xf numFmtId="1" fontId="10" fillId="16" borderId="0" xfId="1" applyNumberFormat="1" applyFont="1" applyFill="1" applyBorder="1" applyProtection="1"/>
    <xf numFmtId="1" fontId="10" fillId="16" borderId="6" xfId="1" applyNumberFormat="1" applyFont="1" applyFill="1" applyBorder="1" applyProtection="1"/>
    <xf numFmtId="0" fontId="16" fillId="16" borderId="2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/>
    <xf numFmtId="0" fontId="23" fillId="16" borderId="3" xfId="1" applyFont="1" applyFill="1" applyBorder="1" applyAlignment="1" applyProtection="1">
      <alignment horizontal="center"/>
    </xf>
    <xf numFmtId="0" fontId="16" fillId="16" borderId="3" xfId="1" applyFont="1" applyFill="1" applyBorder="1" applyAlignment="1" applyProtection="1">
      <alignment horizontal="center"/>
    </xf>
    <xf numFmtId="0" fontId="25" fillId="16" borderId="0" xfId="1" applyFont="1" applyFill="1" applyBorder="1" applyProtection="1"/>
    <xf numFmtId="0" fontId="21" fillId="16" borderId="0" xfId="1" applyFont="1" applyFill="1" applyBorder="1" applyProtection="1"/>
    <xf numFmtId="0" fontId="21" fillId="17" borderId="0" xfId="1" applyFont="1" applyFill="1" applyBorder="1" applyProtection="1"/>
    <xf numFmtId="0" fontId="21" fillId="16" borderId="4" xfId="1" applyFont="1" applyFill="1" applyBorder="1" applyAlignment="1" applyProtection="1">
      <alignment horizontal="center"/>
    </xf>
    <xf numFmtId="0" fontId="16" fillId="16" borderId="5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/>
    <xf numFmtId="0" fontId="23" fillId="16" borderId="0" xfId="1" applyFont="1" applyFill="1" applyBorder="1" applyAlignment="1" applyProtection="1">
      <alignment horizontal="center"/>
    </xf>
    <xf numFmtId="0" fontId="16" fillId="16" borderId="0" xfId="1" applyFont="1" applyFill="1" applyBorder="1" applyAlignment="1" applyProtection="1">
      <alignment horizontal="center"/>
    </xf>
    <xf numFmtId="0" fontId="21" fillId="16" borderId="6" xfId="1" applyFont="1" applyFill="1" applyBorder="1" applyAlignment="1" applyProtection="1">
      <alignment horizontal="center"/>
    </xf>
    <xf numFmtId="0" fontId="7" fillId="20" borderId="11" xfId="1" applyFont="1" applyFill="1" applyBorder="1" applyAlignment="1" applyProtection="1">
      <alignment horizontal="left"/>
    </xf>
    <xf numFmtId="0" fontId="7" fillId="20" borderId="11" xfId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center"/>
    </xf>
    <xf numFmtId="169" fontId="7" fillId="20" borderId="11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left"/>
    </xf>
    <xf numFmtId="0" fontId="23" fillId="16" borderId="5" xfId="1" applyFont="1" applyFill="1" applyBorder="1" applyAlignment="1" applyProtection="1">
      <alignment horizontal="left"/>
    </xf>
    <xf numFmtId="1" fontId="27" fillId="16" borderId="28" xfId="1" applyNumberFormat="1" applyFont="1" applyFill="1" applyBorder="1" applyAlignment="1" applyProtection="1">
      <alignment horizontal="center"/>
    </xf>
    <xf numFmtId="1" fontId="22" fillId="16" borderId="0" xfId="1" applyNumberFormat="1" applyFont="1" applyFill="1" applyBorder="1" applyAlignment="1" applyProtection="1">
      <alignment horizontal="center"/>
    </xf>
    <xf numFmtId="2" fontId="7" fillId="16" borderId="5" xfId="1" applyNumberFormat="1" applyFont="1" applyFill="1" applyBorder="1" applyAlignment="1" applyProtection="1">
      <alignment horizontal="center"/>
    </xf>
    <xf numFmtId="2" fontId="7" fillId="16" borderId="0" xfId="1" applyNumberFormat="1" applyFont="1" applyFill="1" applyBorder="1" applyAlignment="1" applyProtection="1">
      <alignment horizontal="center"/>
    </xf>
    <xf numFmtId="1" fontId="7" fillId="16" borderId="6" xfId="1" applyNumberFormat="1" applyFont="1" applyFill="1" applyBorder="1" applyAlignment="1" applyProtection="1">
      <alignment horizontal="center"/>
    </xf>
    <xf numFmtId="0" fontId="16" fillId="16" borderId="19" xfId="1" applyFont="1" applyFill="1" applyBorder="1" applyProtection="1"/>
    <xf numFmtId="1" fontId="16" fillId="16" borderId="0" xfId="1" applyNumberFormat="1" applyFont="1" applyFill="1" applyBorder="1" applyAlignment="1" applyProtection="1">
      <alignment horizontal="center"/>
    </xf>
    <xf numFmtId="167" fontId="23" fillId="16" borderId="0" xfId="1" applyNumberFormat="1" applyFont="1" applyFill="1" applyBorder="1" applyAlignment="1" applyProtection="1">
      <alignment horizontal="center"/>
    </xf>
    <xf numFmtId="167" fontId="16" fillId="16" borderId="0" xfId="1" applyNumberFormat="1" applyFont="1" applyFill="1" applyBorder="1" applyAlignment="1" applyProtection="1">
      <alignment horizontal="center"/>
    </xf>
    <xf numFmtId="0" fontId="7" fillId="20" borderId="12" xfId="1" applyFont="1" applyFill="1" applyBorder="1" applyAlignment="1" applyProtection="1">
      <alignment horizontal="center"/>
    </xf>
    <xf numFmtId="0" fontId="16" fillId="16" borderId="42" xfId="1" applyFont="1" applyFill="1" applyBorder="1" applyProtection="1"/>
    <xf numFmtId="1" fontId="16" fillId="16" borderId="43" xfId="1" applyNumberFormat="1" applyFont="1" applyFill="1" applyBorder="1" applyAlignment="1" applyProtection="1">
      <alignment horizontal="center"/>
    </xf>
    <xf numFmtId="1" fontId="16" fillId="16" borderId="45" xfId="1" applyNumberFormat="1" applyFont="1" applyFill="1" applyBorder="1" applyAlignment="1" applyProtection="1">
      <alignment horizontal="center"/>
    </xf>
    <xf numFmtId="0" fontId="23" fillId="16" borderId="45" xfId="1" applyFont="1" applyFill="1" applyBorder="1" applyAlignment="1" applyProtection="1">
      <alignment horizontal="center"/>
    </xf>
    <xf numFmtId="0" fontId="16" fillId="16" borderId="45" xfId="1" applyFont="1" applyFill="1" applyBorder="1" applyAlignment="1" applyProtection="1">
      <alignment horizontal="center"/>
    </xf>
    <xf numFmtId="0" fontId="25" fillId="16" borderId="45" xfId="1" applyFont="1" applyFill="1" applyBorder="1" applyProtection="1"/>
    <xf numFmtId="0" fontId="21" fillId="16" borderId="45" xfId="1" applyFont="1" applyFill="1" applyBorder="1" applyProtection="1"/>
    <xf numFmtId="0" fontId="21" fillId="17" borderId="45" xfId="1" applyFont="1" applyFill="1" applyBorder="1" applyProtection="1"/>
    <xf numFmtId="0" fontId="21" fillId="16" borderId="46" xfId="1" applyFont="1" applyFill="1" applyBorder="1" applyAlignment="1" applyProtection="1">
      <alignment horizontal="center"/>
    </xf>
    <xf numFmtId="2" fontId="7" fillId="20" borderId="12" xfId="1" applyNumberFormat="1" applyFont="1" applyFill="1" applyBorder="1" applyAlignment="1" applyProtection="1">
      <alignment horizontal="center"/>
    </xf>
    <xf numFmtId="2" fontId="7" fillId="20" borderId="28" xfId="1" applyNumberFormat="1" applyFont="1" applyFill="1" applyBorder="1" applyAlignment="1" applyProtection="1">
      <alignment horizontal="center"/>
    </xf>
    <xf numFmtId="167" fontId="6" fillId="16" borderId="0" xfId="1" applyNumberFormat="1" applyFont="1" applyFill="1" applyBorder="1" applyAlignment="1" applyProtection="1">
      <alignment horizontal="center"/>
    </xf>
    <xf numFmtId="1" fontId="7" fillId="20" borderId="11" xfId="1" applyNumberFormat="1" applyFont="1" applyFill="1" applyBorder="1" applyAlignment="1" applyProtection="1">
      <alignment horizontal="left"/>
    </xf>
    <xf numFmtId="169" fontId="7" fillId="20" borderId="11" xfId="1" applyNumberFormat="1" applyFont="1" applyFill="1" applyBorder="1" applyAlignment="1" applyProtection="1">
      <alignment horizontal="left"/>
    </xf>
    <xf numFmtId="0" fontId="30" fillId="20" borderId="10" xfId="1" applyFont="1" applyFill="1" applyBorder="1" applyAlignment="1" applyProtection="1">
      <alignment horizontal="left" vertical="center"/>
    </xf>
    <xf numFmtId="0" fontId="30" fillId="20" borderId="12" xfId="1" applyFont="1" applyFill="1" applyBorder="1" applyAlignment="1" applyProtection="1">
      <alignment horizontal="center"/>
    </xf>
    <xf numFmtId="2" fontId="7" fillId="20" borderId="11" xfId="1" applyNumberFormat="1" applyFont="1" applyFill="1" applyBorder="1" applyAlignment="1" applyProtection="1">
      <alignment horizontal="right"/>
    </xf>
    <xf numFmtId="2" fontId="7" fillId="20" borderId="11" xfId="1" applyNumberFormat="1" applyFont="1" applyFill="1" applyBorder="1" applyAlignment="1" applyProtection="1">
      <alignment horizontal="center"/>
    </xf>
    <xf numFmtId="169" fontId="7" fillId="20" borderId="25" xfId="1" applyNumberFormat="1" applyFont="1" applyFill="1" applyBorder="1" applyAlignment="1" applyProtection="1">
      <alignment horizontal="center"/>
    </xf>
    <xf numFmtId="2" fontId="7" fillId="20" borderId="23" xfId="1" applyNumberFormat="1" applyFont="1" applyFill="1" applyBorder="1" applyAlignment="1" applyProtection="1">
      <alignment horizontal="center"/>
    </xf>
    <xf numFmtId="2" fontId="6" fillId="16" borderId="0" xfId="1" applyNumberFormat="1" applyFont="1" applyFill="1" applyBorder="1" applyAlignment="1" applyProtection="1">
      <alignment horizontal="left"/>
    </xf>
    <xf numFmtId="0" fontId="6" fillId="16" borderId="5" xfId="1" applyFont="1" applyFill="1" applyBorder="1" applyAlignment="1" applyProtection="1">
      <alignment wrapText="1"/>
    </xf>
    <xf numFmtId="0" fontId="6" fillId="16" borderId="0" xfId="1" applyFont="1" applyFill="1" applyBorder="1" applyAlignment="1" applyProtection="1">
      <alignment wrapText="1"/>
    </xf>
    <xf numFmtId="0" fontId="6" fillId="0" borderId="5" xfId="1" applyFont="1" applyBorder="1" applyAlignment="1" applyProtection="1">
      <alignment wrapText="1"/>
    </xf>
    <xf numFmtId="0" fontId="7" fillId="16" borderId="0" xfId="1" applyFont="1" applyFill="1" applyBorder="1" applyAlignment="1" applyProtection="1">
      <alignment horizontal="left" vertical="center" wrapText="1"/>
    </xf>
    <xf numFmtId="0" fontId="7" fillId="16" borderId="6" xfId="1" applyFont="1" applyFill="1" applyBorder="1" applyAlignment="1" applyProtection="1">
      <alignment horizontal="left" vertical="center" wrapText="1"/>
    </xf>
    <xf numFmtId="14" fontId="6" fillId="16" borderId="0" xfId="1" applyNumberFormat="1" applyFont="1" applyFill="1" applyBorder="1" applyAlignment="1" applyProtection="1">
      <alignment horizontal="center"/>
    </xf>
    <xf numFmtId="0" fontId="6" fillId="0" borderId="47" xfId="1" applyFont="1" applyBorder="1" applyAlignment="1" applyProtection="1">
      <alignment wrapText="1"/>
    </xf>
    <xf numFmtId="0" fontId="6" fillId="0" borderId="45" xfId="1" applyFont="1" applyBorder="1" applyAlignment="1" applyProtection="1">
      <alignment wrapText="1"/>
    </xf>
    <xf numFmtId="0" fontId="7" fillId="16" borderId="45" xfId="1" applyFont="1" applyFill="1" applyBorder="1" applyAlignment="1" applyProtection="1">
      <alignment horizontal="left" vertical="center" wrapText="1"/>
    </xf>
    <xf numFmtId="0" fontId="7" fillId="16" borderId="46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wrapText="1"/>
    </xf>
    <xf numFmtId="0" fontId="6" fillId="16" borderId="0" xfId="1" applyFont="1" applyFill="1" applyProtection="1"/>
    <xf numFmtId="0" fontId="9" fillId="16" borderId="0" xfId="1" applyFont="1" applyFill="1" applyBorder="1" applyProtection="1"/>
    <xf numFmtId="0" fontId="9" fillId="17" borderId="0" xfId="1" applyFont="1" applyFill="1" applyBorder="1" applyProtection="1"/>
    <xf numFmtId="0" fontId="9" fillId="16" borderId="0" xfId="1" applyFont="1" applyFill="1" applyBorder="1" applyAlignment="1" applyProtection="1">
      <alignment horizontal="center"/>
    </xf>
    <xf numFmtId="0" fontId="31" fillId="16" borderId="0" xfId="1" applyFont="1" applyFill="1" applyBorder="1" applyAlignment="1" applyProtection="1">
      <alignment horizontal="center"/>
    </xf>
    <xf numFmtId="0" fontId="31" fillId="17" borderId="0" xfId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center"/>
    </xf>
    <xf numFmtId="0" fontId="7" fillId="16" borderId="0" xfId="1" applyFont="1" applyFill="1" applyBorder="1" applyAlignment="1" applyProtection="1">
      <alignment horizontal="center" vertical="center" wrapText="1"/>
    </xf>
    <xf numFmtId="0" fontId="31" fillId="16" borderId="0" xfId="1" applyFont="1" applyFill="1" applyBorder="1" applyProtection="1"/>
    <xf numFmtId="0" fontId="31" fillId="17" borderId="0" xfId="1" applyFont="1" applyFill="1" applyBorder="1" applyProtection="1"/>
    <xf numFmtId="0" fontId="7" fillId="16" borderId="28" xfId="1" applyFont="1" applyFill="1" applyBorder="1" applyProtection="1"/>
    <xf numFmtId="2" fontId="6" fillId="0" borderId="0" xfId="1" applyNumberFormat="1" applyFont="1" applyBorder="1"/>
    <xf numFmtId="1" fontId="6" fillId="16" borderId="28" xfId="1" applyNumberFormat="1" applyFont="1" applyFill="1" applyBorder="1" applyAlignment="1" applyProtection="1">
      <alignment horizontal="center"/>
    </xf>
    <xf numFmtId="0" fontId="31" fillId="16" borderId="0" xfId="1" applyFont="1" applyFill="1" applyAlignment="1" applyProtection="1">
      <alignment horizontal="center"/>
    </xf>
    <xf numFmtId="170" fontId="7" fillId="16" borderId="0" xfId="1" applyNumberFormat="1" applyFont="1" applyFill="1" applyBorder="1" applyAlignment="1" applyProtection="1">
      <alignment horizontal="center"/>
    </xf>
    <xf numFmtId="0" fontId="9" fillId="16" borderId="0" xfId="1" applyFont="1" applyFill="1" applyBorder="1" applyAlignment="1" applyProtection="1"/>
    <xf numFmtId="0" fontId="6" fillId="17" borderId="0" xfId="1" applyFont="1" applyFill="1" applyBorder="1" applyProtection="1"/>
    <xf numFmtId="2" fontId="6" fillId="16" borderId="36" xfId="1" applyNumberFormat="1" applyFont="1" applyFill="1" applyBorder="1" applyAlignment="1" applyProtection="1">
      <alignment horizontal="center"/>
    </xf>
    <xf numFmtId="2" fontId="7" fillId="20" borderId="43" xfId="1" applyNumberFormat="1" applyFont="1" applyFill="1" applyBorder="1" applyAlignment="1">
      <alignment horizontal="center"/>
    </xf>
    <xf numFmtId="1" fontId="7" fillId="16" borderId="28" xfId="1" applyNumberFormat="1" applyFont="1" applyFill="1" applyBorder="1" applyAlignment="1" applyProtection="1">
      <alignment horizontal="center"/>
    </xf>
    <xf numFmtId="1" fontId="7" fillId="16" borderId="10" xfId="1" applyNumberFormat="1" applyFont="1" applyFill="1" applyBorder="1" applyAlignment="1" applyProtection="1">
      <alignment horizontal="center"/>
    </xf>
    <xf numFmtId="0" fontId="7" fillId="16" borderId="28" xfId="1" applyFont="1" applyFill="1" applyBorder="1" applyAlignment="1" applyProtection="1">
      <alignment horizontal="right"/>
    </xf>
    <xf numFmtId="1" fontId="7" fillId="16" borderId="28" xfId="1" applyNumberFormat="1" applyFont="1" applyFill="1" applyBorder="1" applyAlignment="1" applyProtection="1">
      <alignment horizontal="right"/>
    </xf>
    <xf numFmtId="1" fontId="7" fillId="16" borderId="10" xfId="1" applyNumberFormat="1" applyFont="1" applyFill="1" applyBorder="1" applyAlignment="1" applyProtection="1">
      <alignment horizontal="right"/>
    </xf>
    <xf numFmtId="2" fontId="31" fillId="16" borderId="0" xfId="1" applyNumberFormat="1" applyFont="1" applyFill="1" applyBorder="1" applyAlignment="1" applyProtection="1">
      <alignment horizontal="center"/>
    </xf>
  </cellXfs>
  <cellStyles count="1932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3" xfId="8"/>
    <cellStyle name="20% - Accent1 2 4" xfId="9"/>
    <cellStyle name="20% - Accent1 2 5" xfId="10"/>
    <cellStyle name="20% - Accent1 2 6" xfId="11"/>
    <cellStyle name="20% - Accent1 2 7" xfId="12"/>
    <cellStyle name="20% - Accent1 2 8" xfId="13"/>
    <cellStyle name="20% - Accent1 2 9" xfId="14"/>
    <cellStyle name="20% - Accent1 3" xfId="15"/>
    <cellStyle name="20% - Accent1 3 10" xfId="16"/>
    <cellStyle name="20% - Accent1 3 11" xfId="17"/>
    <cellStyle name="20% - Accent1 3 2" xfId="18"/>
    <cellStyle name="20% - Accent1 3 3" xfId="19"/>
    <cellStyle name="20% - Accent1 3 4" xfId="20"/>
    <cellStyle name="20% - Accent1 3 5" xfId="21"/>
    <cellStyle name="20% - Accent1 3 6" xfId="22"/>
    <cellStyle name="20% - Accent1 3 7" xfId="23"/>
    <cellStyle name="20% - Accent1 3 8" xfId="24"/>
    <cellStyle name="20% - Accent1 3 9" xfId="25"/>
    <cellStyle name="20% - Accent1 4" xfId="26"/>
    <cellStyle name="20% - Accent1 4 10" xfId="27"/>
    <cellStyle name="20% - Accent1 4 11" xfId="28"/>
    <cellStyle name="20% - Accent1 4 2" xfId="29"/>
    <cellStyle name="20% - Accent1 4 3" xfId="30"/>
    <cellStyle name="20% - Accent1 4 4" xfId="31"/>
    <cellStyle name="20% - Accent1 4 5" xfId="32"/>
    <cellStyle name="20% - Accent1 4 6" xfId="33"/>
    <cellStyle name="20% - Accent1 4 7" xfId="34"/>
    <cellStyle name="20% - Accent1 4 8" xfId="35"/>
    <cellStyle name="20% - Accent1 4 9" xfId="36"/>
    <cellStyle name="20% - Accent1 5" xfId="37"/>
    <cellStyle name="20% - Accent1 6" xfId="38"/>
    <cellStyle name="20% - Accent2 2" xfId="39"/>
    <cellStyle name="20% - Accent2 2 10" xfId="40"/>
    <cellStyle name="20% - Accent2 2 11" xfId="41"/>
    <cellStyle name="20% - Accent2 2 12" xfId="42"/>
    <cellStyle name="20% - Accent2 2 13" xfId="43"/>
    <cellStyle name="20% - Accent2 2 2" xfId="44"/>
    <cellStyle name="20% - Accent2 2 3" xfId="45"/>
    <cellStyle name="20% - Accent2 2 4" xfId="46"/>
    <cellStyle name="20% - Accent2 2 5" xfId="47"/>
    <cellStyle name="20% - Accent2 2 6" xfId="48"/>
    <cellStyle name="20% - Accent2 2 7" xfId="49"/>
    <cellStyle name="20% - Accent2 2 8" xfId="50"/>
    <cellStyle name="20% - Accent2 2 9" xfId="51"/>
    <cellStyle name="20% - Accent2 3" xfId="52"/>
    <cellStyle name="20% - Accent2 3 10" xfId="53"/>
    <cellStyle name="20% - Accent2 3 11" xfId="54"/>
    <cellStyle name="20% - Accent2 3 2" xfId="55"/>
    <cellStyle name="20% - Accent2 3 3" xfId="56"/>
    <cellStyle name="20% - Accent2 3 4" xfId="57"/>
    <cellStyle name="20% - Accent2 3 5" xfId="58"/>
    <cellStyle name="20% - Accent2 3 6" xfId="59"/>
    <cellStyle name="20% - Accent2 3 7" xfId="60"/>
    <cellStyle name="20% - Accent2 3 8" xfId="61"/>
    <cellStyle name="20% - Accent2 3 9" xfId="62"/>
    <cellStyle name="20% - Accent2 4" xfId="63"/>
    <cellStyle name="20% - Accent2 4 10" xfId="64"/>
    <cellStyle name="20% - Accent2 4 11" xfId="65"/>
    <cellStyle name="20% - Accent2 4 2" xfId="66"/>
    <cellStyle name="20% - Accent2 4 3" xfId="67"/>
    <cellStyle name="20% - Accent2 4 4" xfId="68"/>
    <cellStyle name="20% - Accent2 4 5" xfId="69"/>
    <cellStyle name="20% - Accent2 4 6" xfId="70"/>
    <cellStyle name="20% - Accent2 4 7" xfId="71"/>
    <cellStyle name="20% - Accent2 4 8" xfId="72"/>
    <cellStyle name="20% - Accent2 4 9" xfId="73"/>
    <cellStyle name="20% - Accent2 5" xfId="74"/>
    <cellStyle name="20% - Accent2 6" xfId="75"/>
    <cellStyle name="20% - Accent3 2" xfId="76"/>
    <cellStyle name="20% - Accent3 2 10" xfId="77"/>
    <cellStyle name="20% - Accent3 2 11" xfId="78"/>
    <cellStyle name="20% - Accent3 2 12" xfId="79"/>
    <cellStyle name="20% - Accent3 2 13" xfId="80"/>
    <cellStyle name="20% - Accent3 2 2" xfId="81"/>
    <cellStyle name="20% - Accent3 2 3" xfId="82"/>
    <cellStyle name="20% - Accent3 2 4" xfId="83"/>
    <cellStyle name="20% - Accent3 2 5" xfId="84"/>
    <cellStyle name="20% - Accent3 2 6" xfId="85"/>
    <cellStyle name="20% - Accent3 2 7" xfId="86"/>
    <cellStyle name="20% - Accent3 2 8" xfId="87"/>
    <cellStyle name="20% - Accent3 2 9" xfId="88"/>
    <cellStyle name="20% - Accent3 3" xfId="89"/>
    <cellStyle name="20% - Accent3 3 10" xfId="90"/>
    <cellStyle name="20% - Accent3 3 11" xfId="91"/>
    <cellStyle name="20% - Accent3 3 2" xfId="92"/>
    <cellStyle name="20% - Accent3 3 3" xfId="93"/>
    <cellStyle name="20% - Accent3 3 4" xfId="94"/>
    <cellStyle name="20% - Accent3 3 5" xfId="95"/>
    <cellStyle name="20% - Accent3 3 6" xfId="96"/>
    <cellStyle name="20% - Accent3 3 7" xfId="97"/>
    <cellStyle name="20% - Accent3 3 8" xfId="98"/>
    <cellStyle name="20% - Accent3 3 9" xfId="99"/>
    <cellStyle name="20% - Accent3 4" xfId="100"/>
    <cellStyle name="20% - Accent3 4 10" xfId="101"/>
    <cellStyle name="20% - Accent3 4 11" xfId="102"/>
    <cellStyle name="20% - Accent3 4 2" xfId="103"/>
    <cellStyle name="20% - Accent3 4 3" xfId="104"/>
    <cellStyle name="20% - Accent3 4 4" xfId="105"/>
    <cellStyle name="20% - Accent3 4 5" xfId="106"/>
    <cellStyle name="20% - Accent3 4 6" xfId="107"/>
    <cellStyle name="20% - Accent3 4 7" xfId="108"/>
    <cellStyle name="20% - Accent3 4 8" xfId="109"/>
    <cellStyle name="20% - Accent3 4 9" xfId="110"/>
    <cellStyle name="20% - Accent3 5" xfId="111"/>
    <cellStyle name="20% - Accent3 6" xfId="112"/>
    <cellStyle name="20% - Accent4 2" xfId="113"/>
    <cellStyle name="20% - Accent4 2 10" xfId="114"/>
    <cellStyle name="20% - Accent4 2 11" xfId="115"/>
    <cellStyle name="20% - Accent4 2 12" xfId="116"/>
    <cellStyle name="20% - Accent4 2 13" xfId="117"/>
    <cellStyle name="20% - Accent4 2 2" xfId="118"/>
    <cellStyle name="20% - Accent4 2 3" xfId="119"/>
    <cellStyle name="20% - Accent4 2 4" xfId="120"/>
    <cellStyle name="20% - Accent4 2 5" xfId="121"/>
    <cellStyle name="20% - Accent4 2 6" xfId="122"/>
    <cellStyle name="20% - Accent4 2 7" xfId="123"/>
    <cellStyle name="20% - Accent4 2 8" xfId="124"/>
    <cellStyle name="20% - Accent4 2 9" xfId="125"/>
    <cellStyle name="20% - Accent4 3" xfId="126"/>
    <cellStyle name="20% - Accent4 3 10" xfId="127"/>
    <cellStyle name="20% - Accent4 3 11" xfId="128"/>
    <cellStyle name="20% - Accent4 3 2" xfId="129"/>
    <cellStyle name="20% - Accent4 3 3" xfId="130"/>
    <cellStyle name="20% - Accent4 3 4" xfId="131"/>
    <cellStyle name="20% - Accent4 3 5" xfId="132"/>
    <cellStyle name="20% - Accent4 3 6" xfId="133"/>
    <cellStyle name="20% - Accent4 3 7" xfId="134"/>
    <cellStyle name="20% - Accent4 3 8" xfId="135"/>
    <cellStyle name="20% - Accent4 3 9" xfId="136"/>
    <cellStyle name="20% - Accent4 4" xfId="137"/>
    <cellStyle name="20% - Accent4 4 10" xfId="138"/>
    <cellStyle name="20% - Accent4 4 11" xfId="139"/>
    <cellStyle name="20% - Accent4 4 2" xfId="140"/>
    <cellStyle name="20% - Accent4 4 3" xfId="141"/>
    <cellStyle name="20% - Accent4 4 4" xfId="142"/>
    <cellStyle name="20% - Accent4 4 5" xfId="143"/>
    <cellStyle name="20% - Accent4 4 6" xfId="144"/>
    <cellStyle name="20% - Accent4 4 7" xfId="145"/>
    <cellStyle name="20% - Accent4 4 8" xfId="146"/>
    <cellStyle name="20% - Accent4 4 9" xfId="147"/>
    <cellStyle name="20% - Accent4 5" xfId="148"/>
    <cellStyle name="20% - Accent4 6" xfId="149"/>
    <cellStyle name="20% - Accent5 2" xfId="150"/>
    <cellStyle name="20% - Accent5 2 10" xfId="151"/>
    <cellStyle name="20% - Accent5 2 11" xfId="152"/>
    <cellStyle name="20% - Accent5 2 12" xfId="153"/>
    <cellStyle name="20% - Accent5 2 13" xfId="154"/>
    <cellStyle name="20% - Accent5 2 2" xfId="155"/>
    <cellStyle name="20% - Accent5 2 3" xfId="156"/>
    <cellStyle name="20% - Accent5 2 4" xfId="157"/>
    <cellStyle name="20% - Accent5 2 5" xfId="158"/>
    <cellStyle name="20% - Accent5 2 6" xfId="159"/>
    <cellStyle name="20% - Accent5 2 7" xfId="160"/>
    <cellStyle name="20% - Accent5 2 8" xfId="161"/>
    <cellStyle name="20% - Accent5 2 9" xfId="162"/>
    <cellStyle name="20% - Accent5 3" xfId="163"/>
    <cellStyle name="20% - Accent5 3 10" xfId="164"/>
    <cellStyle name="20% - Accent5 3 11" xfId="165"/>
    <cellStyle name="20% - Accent5 3 2" xfId="166"/>
    <cellStyle name="20% - Accent5 3 3" xfId="167"/>
    <cellStyle name="20% - Accent5 3 4" xfId="168"/>
    <cellStyle name="20% - Accent5 3 5" xfId="169"/>
    <cellStyle name="20% - Accent5 3 6" xfId="170"/>
    <cellStyle name="20% - Accent5 3 7" xfId="171"/>
    <cellStyle name="20% - Accent5 3 8" xfId="172"/>
    <cellStyle name="20% - Accent5 3 9" xfId="173"/>
    <cellStyle name="20% - Accent5 4" xfId="174"/>
    <cellStyle name="20% - Accent5 4 10" xfId="175"/>
    <cellStyle name="20% - Accent5 4 11" xfId="176"/>
    <cellStyle name="20% - Accent5 4 2" xfId="177"/>
    <cellStyle name="20% - Accent5 4 3" xfId="178"/>
    <cellStyle name="20% - Accent5 4 4" xfId="179"/>
    <cellStyle name="20% - Accent5 4 5" xfId="180"/>
    <cellStyle name="20% - Accent5 4 6" xfId="181"/>
    <cellStyle name="20% - Accent5 4 7" xfId="182"/>
    <cellStyle name="20% - Accent5 4 8" xfId="183"/>
    <cellStyle name="20% - Accent5 4 9" xfId="184"/>
    <cellStyle name="20% - Accent5 5" xfId="185"/>
    <cellStyle name="20% - Accent5 6" xfId="186"/>
    <cellStyle name="20% - Accent6 2" xfId="187"/>
    <cellStyle name="20% - Accent6 2 10" xfId="188"/>
    <cellStyle name="20% - Accent6 2 11" xfId="189"/>
    <cellStyle name="20% - Accent6 2 12" xfId="190"/>
    <cellStyle name="20% - Accent6 2 13" xfId="191"/>
    <cellStyle name="20% - Accent6 2 2" xfId="192"/>
    <cellStyle name="20% - Accent6 2 3" xfId="193"/>
    <cellStyle name="20% - Accent6 2 4" xfId="194"/>
    <cellStyle name="20% - Accent6 2 5" xfId="195"/>
    <cellStyle name="20% - Accent6 2 6" xfId="196"/>
    <cellStyle name="20% - Accent6 2 7" xfId="197"/>
    <cellStyle name="20% - Accent6 2 8" xfId="198"/>
    <cellStyle name="20% - Accent6 2 9" xfId="199"/>
    <cellStyle name="20% - Accent6 3" xfId="200"/>
    <cellStyle name="20% - Accent6 3 10" xfId="201"/>
    <cellStyle name="20% - Accent6 3 11" xfId="202"/>
    <cellStyle name="20% - Accent6 3 2" xfId="203"/>
    <cellStyle name="20% - Accent6 3 3" xfId="204"/>
    <cellStyle name="20% - Accent6 3 4" xfId="205"/>
    <cellStyle name="20% - Accent6 3 5" xfId="206"/>
    <cellStyle name="20% - Accent6 3 6" xfId="207"/>
    <cellStyle name="20% - Accent6 3 7" xfId="208"/>
    <cellStyle name="20% - Accent6 3 8" xfId="209"/>
    <cellStyle name="20% - Accent6 3 9" xfId="210"/>
    <cellStyle name="20% - Accent6 4" xfId="211"/>
    <cellStyle name="20% - Accent6 4 10" xfId="212"/>
    <cellStyle name="20% - Accent6 4 11" xfId="213"/>
    <cellStyle name="20% - Accent6 4 2" xfId="214"/>
    <cellStyle name="20% - Accent6 4 3" xfId="215"/>
    <cellStyle name="20% - Accent6 4 4" xfId="216"/>
    <cellStyle name="20% - Accent6 4 5" xfId="217"/>
    <cellStyle name="20% - Accent6 4 6" xfId="218"/>
    <cellStyle name="20% - Accent6 4 7" xfId="219"/>
    <cellStyle name="20% - Accent6 4 8" xfId="220"/>
    <cellStyle name="20% - Accent6 4 9" xfId="221"/>
    <cellStyle name="20% - Accent6 5" xfId="222"/>
    <cellStyle name="20% - Accent6 6" xfId="223"/>
    <cellStyle name="40% - Accent1 2" xfId="224"/>
    <cellStyle name="40% - Accent1 2 10" xfId="225"/>
    <cellStyle name="40% - Accent1 2 11" xfId="226"/>
    <cellStyle name="40% - Accent1 2 12" xfId="227"/>
    <cellStyle name="40% - Accent1 2 13" xfId="228"/>
    <cellStyle name="40% - Accent1 2 2" xfId="229"/>
    <cellStyle name="40% - Accent1 2 3" xfId="230"/>
    <cellStyle name="40% - Accent1 2 4" xfId="231"/>
    <cellStyle name="40% - Accent1 2 5" xfId="232"/>
    <cellStyle name="40% - Accent1 2 6" xfId="233"/>
    <cellStyle name="40% - Accent1 2 7" xfId="234"/>
    <cellStyle name="40% - Accent1 2 8" xfId="235"/>
    <cellStyle name="40% - Accent1 2 9" xfId="236"/>
    <cellStyle name="40% - Accent1 3" xfId="237"/>
    <cellStyle name="40% - Accent1 3 10" xfId="238"/>
    <cellStyle name="40% - Accent1 3 11" xfId="239"/>
    <cellStyle name="40% - Accent1 3 2" xfId="240"/>
    <cellStyle name="40% - Accent1 3 3" xfId="241"/>
    <cellStyle name="40% - Accent1 3 4" xfId="242"/>
    <cellStyle name="40% - Accent1 3 5" xfId="243"/>
    <cellStyle name="40% - Accent1 3 6" xfId="244"/>
    <cellStyle name="40% - Accent1 3 7" xfId="245"/>
    <cellStyle name="40% - Accent1 3 8" xfId="246"/>
    <cellStyle name="40% - Accent1 3 9" xfId="247"/>
    <cellStyle name="40% - Accent1 4" xfId="248"/>
    <cellStyle name="40% - Accent1 4 10" xfId="249"/>
    <cellStyle name="40% - Accent1 4 11" xfId="250"/>
    <cellStyle name="40% - Accent1 4 2" xfId="251"/>
    <cellStyle name="40% - Accent1 4 3" xfId="252"/>
    <cellStyle name="40% - Accent1 4 4" xfId="253"/>
    <cellStyle name="40% - Accent1 4 5" xfId="254"/>
    <cellStyle name="40% - Accent1 4 6" xfId="255"/>
    <cellStyle name="40% - Accent1 4 7" xfId="256"/>
    <cellStyle name="40% - Accent1 4 8" xfId="257"/>
    <cellStyle name="40% - Accent1 4 9" xfId="258"/>
    <cellStyle name="40% - Accent1 5" xfId="259"/>
    <cellStyle name="40% - Accent1 6" xfId="260"/>
    <cellStyle name="40% - Accent2 2" xfId="261"/>
    <cellStyle name="40% - Accent2 2 10" xfId="262"/>
    <cellStyle name="40% - Accent2 2 11" xfId="263"/>
    <cellStyle name="40% - Accent2 2 12" xfId="264"/>
    <cellStyle name="40% - Accent2 2 13" xfId="265"/>
    <cellStyle name="40% - Accent2 2 2" xfId="266"/>
    <cellStyle name="40% - Accent2 2 3" xfId="267"/>
    <cellStyle name="40% - Accent2 2 4" xfId="268"/>
    <cellStyle name="40% - Accent2 2 5" xfId="269"/>
    <cellStyle name="40% - Accent2 2 6" xfId="270"/>
    <cellStyle name="40% - Accent2 2 7" xfId="271"/>
    <cellStyle name="40% - Accent2 2 8" xfId="272"/>
    <cellStyle name="40% - Accent2 2 9" xfId="273"/>
    <cellStyle name="40% - Accent2 3" xfId="274"/>
    <cellStyle name="40% - Accent2 3 10" xfId="275"/>
    <cellStyle name="40% - Accent2 3 11" xfId="276"/>
    <cellStyle name="40% - Accent2 3 2" xfId="277"/>
    <cellStyle name="40% - Accent2 3 3" xfId="278"/>
    <cellStyle name="40% - Accent2 3 4" xfId="279"/>
    <cellStyle name="40% - Accent2 3 5" xfId="280"/>
    <cellStyle name="40% - Accent2 3 6" xfId="281"/>
    <cellStyle name="40% - Accent2 3 7" xfId="282"/>
    <cellStyle name="40% - Accent2 3 8" xfId="283"/>
    <cellStyle name="40% - Accent2 3 9" xfId="284"/>
    <cellStyle name="40% - Accent2 4" xfId="285"/>
    <cellStyle name="40% - Accent2 4 10" xfId="286"/>
    <cellStyle name="40% - Accent2 4 11" xfId="287"/>
    <cellStyle name="40% - Accent2 4 2" xfId="288"/>
    <cellStyle name="40% - Accent2 4 3" xfId="289"/>
    <cellStyle name="40% - Accent2 4 4" xfId="290"/>
    <cellStyle name="40% - Accent2 4 5" xfId="291"/>
    <cellStyle name="40% - Accent2 4 6" xfId="292"/>
    <cellStyle name="40% - Accent2 4 7" xfId="293"/>
    <cellStyle name="40% - Accent2 4 8" xfId="294"/>
    <cellStyle name="40% - Accent2 4 9" xfId="295"/>
    <cellStyle name="40% - Accent2 5" xfId="296"/>
    <cellStyle name="40% - Accent2 6" xfId="297"/>
    <cellStyle name="40% - Accent3 2" xfId="298"/>
    <cellStyle name="40% - Accent3 2 10" xfId="299"/>
    <cellStyle name="40% - Accent3 2 11" xfId="300"/>
    <cellStyle name="40% - Accent3 2 12" xfId="301"/>
    <cellStyle name="40% - Accent3 2 13" xfId="302"/>
    <cellStyle name="40% - Accent3 2 2" xfId="303"/>
    <cellStyle name="40% - Accent3 2 3" xfId="304"/>
    <cellStyle name="40% - Accent3 2 4" xfId="305"/>
    <cellStyle name="40% - Accent3 2 5" xfId="306"/>
    <cellStyle name="40% - Accent3 2 6" xfId="307"/>
    <cellStyle name="40% - Accent3 2 7" xfId="308"/>
    <cellStyle name="40% - Accent3 2 8" xfId="309"/>
    <cellStyle name="40% - Accent3 2 9" xfId="310"/>
    <cellStyle name="40% - Accent3 3" xfId="311"/>
    <cellStyle name="40% - Accent3 3 10" xfId="312"/>
    <cellStyle name="40% - Accent3 3 11" xfId="313"/>
    <cellStyle name="40% - Accent3 3 2" xfId="314"/>
    <cellStyle name="40% - Accent3 3 3" xfId="315"/>
    <cellStyle name="40% - Accent3 3 4" xfId="316"/>
    <cellStyle name="40% - Accent3 3 5" xfId="317"/>
    <cellStyle name="40% - Accent3 3 6" xfId="318"/>
    <cellStyle name="40% - Accent3 3 7" xfId="319"/>
    <cellStyle name="40% - Accent3 3 8" xfId="320"/>
    <cellStyle name="40% - Accent3 3 9" xfId="321"/>
    <cellStyle name="40% - Accent3 4" xfId="322"/>
    <cellStyle name="40% - Accent3 4 10" xfId="323"/>
    <cellStyle name="40% - Accent3 4 11" xfId="324"/>
    <cellStyle name="40% - Accent3 4 2" xfId="325"/>
    <cellStyle name="40% - Accent3 4 3" xfId="326"/>
    <cellStyle name="40% - Accent3 4 4" xfId="327"/>
    <cellStyle name="40% - Accent3 4 5" xfId="328"/>
    <cellStyle name="40% - Accent3 4 6" xfId="329"/>
    <cellStyle name="40% - Accent3 4 7" xfId="330"/>
    <cellStyle name="40% - Accent3 4 8" xfId="331"/>
    <cellStyle name="40% - Accent3 4 9" xfId="332"/>
    <cellStyle name="40% - Accent3 5" xfId="333"/>
    <cellStyle name="40% - Accent3 6" xfId="334"/>
    <cellStyle name="40% - Accent4 2" xfId="335"/>
    <cellStyle name="40% - Accent4 2 10" xfId="336"/>
    <cellStyle name="40% - Accent4 2 11" xfId="337"/>
    <cellStyle name="40% - Accent4 2 12" xfId="338"/>
    <cellStyle name="40% - Accent4 2 13" xfId="339"/>
    <cellStyle name="40% - Accent4 2 2" xfId="340"/>
    <cellStyle name="40% - Accent4 2 3" xfId="341"/>
    <cellStyle name="40% - Accent4 2 4" xfId="342"/>
    <cellStyle name="40% - Accent4 2 5" xfId="343"/>
    <cellStyle name="40% - Accent4 2 6" xfId="344"/>
    <cellStyle name="40% - Accent4 2 7" xfId="345"/>
    <cellStyle name="40% - Accent4 2 8" xfId="346"/>
    <cellStyle name="40% - Accent4 2 9" xfId="347"/>
    <cellStyle name="40% - Accent4 3" xfId="348"/>
    <cellStyle name="40% - Accent4 3 10" xfId="349"/>
    <cellStyle name="40% - Accent4 3 11" xfId="350"/>
    <cellStyle name="40% - Accent4 3 2" xfId="351"/>
    <cellStyle name="40% - Accent4 3 3" xfId="352"/>
    <cellStyle name="40% - Accent4 3 4" xfId="353"/>
    <cellStyle name="40% - Accent4 3 5" xfId="354"/>
    <cellStyle name="40% - Accent4 3 6" xfId="355"/>
    <cellStyle name="40% - Accent4 3 7" xfId="356"/>
    <cellStyle name="40% - Accent4 3 8" xfId="357"/>
    <cellStyle name="40% - Accent4 3 9" xfId="358"/>
    <cellStyle name="40% - Accent4 4" xfId="359"/>
    <cellStyle name="40% - Accent4 4 10" xfId="360"/>
    <cellStyle name="40% - Accent4 4 11" xfId="361"/>
    <cellStyle name="40% - Accent4 4 2" xfId="362"/>
    <cellStyle name="40% - Accent4 4 3" xfId="363"/>
    <cellStyle name="40% - Accent4 4 4" xfId="364"/>
    <cellStyle name="40% - Accent4 4 5" xfId="365"/>
    <cellStyle name="40% - Accent4 4 6" xfId="366"/>
    <cellStyle name="40% - Accent4 4 7" xfId="367"/>
    <cellStyle name="40% - Accent4 4 8" xfId="368"/>
    <cellStyle name="40% - Accent4 4 9" xfId="369"/>
    <cellStyle name="40% - Accent4 5" xfId="370"/>
    <cellStyle name="40% - Accent4 6" xfId="371"/>
    <cellStyle name="40% - Accent5 2" xfId="372"/>
    <cellStyle name="40% - Accent5 2 10" xfId="373"/>
    <cellStyle name="40% - Accent5 2 11" xfId="374"/>
    <cellStyle name="40% - Accent5 2 12" xfId="375"/>
    <cellStyle name="40% - Accent5 2 13" xfId="376"/>
    <cellStyle name="40% - Accent5 2 2" xfId="377"/>
    <cellStyle name="40% - Accent5 2 3" xfId="378"/>
    <cellStyle name="40% - Accent5 2 4" xfId="379"/>
    <cellStyle name="40% - Accent5 2 5" xfId="380"/>
    <cellStyle name="40% - Accent5 2 6" xfId="381"/>
    <cellStyle name="40% - Accent5 2 7" xfId="382"/>
    <cellStyle name="40% - Accent5 2 8" xfId="383"/>
    <cellStyle name="40% - Accent5 2 9" xfId="384"/>
    <cellStyle name="40% - Accent5 3" xfId="385"/>
    <cellStyle name="40% - Accent5 3 10" xfId="386"/>
    <cellStyle name="40% - Accent5 3 11" xfId="387"/>
    <cellStyle name="40% - Accent5 3 2" xfId="388"/>
    <cellStyle name="40% - Accent5 3 3" xfId="389"/>
    <cellStyle name="40% - Accent5 3 4" xfId="390"/>
    <cellStyle name="40% - Accent5 3 5" xfId="391"/>
    <cellStyle name="40% - Accent5 3 6" xfId="392"/>
    <cellStyle name="40% - Accent5 3 7" xfId="393"/>
    <cellStyle name="40% - Accent5 3 8" xfId="394"/>
    <cellStyle name="40% - Accent5 3 9" xfId="395"/>
    <cellStyle name="40% - Accent5 4" xfId="396"/>
    <cellStyle name="40% - Accent5 4 10" xfId="397"/>
    <cellStyle name="40% - Accent5 4 11" xfId="398"/>
    <cellStyle name="40% - Accent5 4 2" xfId="399"/>
    <cellStyle name="40% - Accent5 4 3" xfId="400"/>
    <cellStyle name="40% - Accent5 4 4" xfId="401"/>
    <cellStyle name="40% - Accent5 4 5" xfId="402"/>
    <cellStyle name="40% - Accent5 4 6" xfId="403"/>
    <cellStyle name="40% - Accent5 4 7" xfId="404"/>
    <cellStyle name="40% - Accent5 4 8" xfId="405"/>
    <cellStyle name="40% - Accent5 4 9" xfId="406"/>
    <cellStyle name="40% - Accent5 5" xfId="407"/>
    <cellStyle name="40% - Accent5 6" xfId="408"/>
    <cellStyle name="40% - Accent6 2" xfId="409"/>
    <cellStyle name="40% - Accent6 2 10" xfId="410"/>
    <cellStyle name="40% - Accent6 2 11" xfId="411"/>
    <cellStyle name="40% - Accent6 2 12" xfId="412"/>
    <cellStyle name="40% - Accent6 2 13" xfId="413"/>
    <cellStyle name="40% - Accent6 2 2" xfId="414"/>
    <cellStyle name="40% - Accent6 2 3" xfId="415"/>
    <cellStyle name="40% - Accent6 2 4" xfId="416"/>
    <cellStyle name="40% - Accent6 2 5" xfId="417"/>
    <cellStyle name="40% - Accent6 2 6" xfId="418"/>
    <cellStyle name="40% - Accent6 2 7" xfId="419"/>
    <cellStyle name="40% - Accent6 2 8" xfId="420"/>
    <cellStyle name="40% - Accent6 2 9" xfId="421"/>
    <cellStyle name="40% - Accent6 3" xfId="422"/>
    <cellStyle name="40% - Accent6 3 10" xfId="423"/>
    <cellStyle name="40% - Accent6 3 11" xfId="424"/>
    <cellStyle name="40% - Accent6 3 2" xfId="425"/>
    <cellStyle name="40% - Accent6 3 3" xfId="426"/>
    <cellStyle name="40% - Accent6 3 4" xfId="427"/>
    <cellStyle name="40% - Accent6 3 5" xfId="428"/>
    <cellStyle name="40% - Accent6 3 6" xfId="429"/>
    <cellStyle name="40% - Accent6 3 7" xfId="430"/>
    <cellStyle name="40% - Accent6 3 8" xfId="431"/>
    <cellStyle name="40% - Accent6 3 9" xfId="432"/>
    <cellStyle name="40% - Accent6 4" xfId="433"/>
    <cellStyle name="40% - Accent6 4 10" xfId="434"/>
    <cellStyle name="40% - Accent6 4 11" xfId="435"/>
    <cellStyle name="40% - Accent6 4 2" xfId="436"/>
    <cellStyle name="40% - Accent6 4 3" xfId="437"/>
    <cellStyle name="40% - Accent6 4 4" xfId="438"/>
    <cellStyle name="40% - Accent6 4 5" xfId="439"/>
    <cellStyle name="40% - Accent6 4 6" xfId="440"/>
    <cellStyle name="40% - Accent6 4 7" xfId="441"/>
    <cellStyle name="40% - Accent6 4 8" xfId="442"/>
    <cellStyle name="40% - Accent6 4 9" xfId="443"/>
    <cellStyle name="40% - Accent6 5" xfId="444"/>
    <cellStyle name="40% - Accent6 6" xfId="445"/>
    <cellStyle name="Comma 2" xfId="446"/>
    <cellStyle name="Comma 3" xfId="447"/>
    <cellStyle name="Currency 2" xfId="448"/>
    <cellStyle name="Currency 2 10" xfId="449"/>
    <cellStyle name="Currency 2 2" xfId="450"/>
    <cellStyle name="Currency 2 2 2" xfId="451"/>
    <cellStyle name="Currency 2 2 3" xfId="452"/>
    <cellStyle name="Currency 2 2 4" xfId="453"/>
    <cellStyle name="Currency 2 2 5" xfId="454"/>
    <cellStyle name="Currency 2 2 6" xfId="455"/>
    <cellStyle name="Currency 2 2 7" xfId="456"/>
    <cellStyle name="Currency 2 2 8" xfId="457"/>
    <cellStyle name="Currency 2 2 9" xfId="458"/>
    <cellStyle name="Currency 2 3" xfId="459"/>
    <cellStyle name="Currency 2 4" xfId="460"/>
    <cellStyle name="Currency 2 5" xfId="461"/>
    <cellStyle name="Currency 2 6" xfId="462"/>
    <cellStyle name="Currency 2 7" xfId="463"/>
    <cellStyle name="Currency 2 8" xfId="464"/>
    <cellStyle name="Currency 2 9" xfId="465"/>
    <cellStyle name="Currency 3" xfId="466"/>
    <cellStyle name="Currency 3 2" xfId="467"/>
    <cellStyle name="Currency 3 3" xfId="468"/>
    <cellStyle name="Currency 3 4" xfId="469"/>
    <cellStyle name="Currency 3 5" xfId="470"/>
    <cellStyle name="Currency 3 6" xfId="471"/>
    <cellStyle name="Currency 3 7" xfId="472"/>
    <cellStyle name="Currency 3 8" xfId="473"/>
    <cellStyle name="Currency 3 9" xfId="474"/>
    <cellStyle name="Currency 4" xfId="475"/>
    <cellStyle name="Currency 4 10" xfId="476"/>
    <cellStyle name="Currency 4 2" xfId="477"/>
    <cellStyle name="Currency 4 2 2" xfId="478"/>
    <cellStyle name="Currency 4 2 3" xfId="479"/>
    <cellStyle name="Currency 4 2 4" xfId="480"/>
    <cellStyle name="Currency 4 2 5" xfId="481"/>
    <cellStyle name="Currency 4 2 6" xfId="482"/>
    <cellStyle name="Currency 4 2 7" xfId="483"/>
    <cellStyle name="Currency 4 2 8" xfId="484"/>
    <cellStyle name="Currency 4 2 9" xfId="485"/>
    <cellStyle name="Currency 4 3" xfId="486"/>
    <cellStyle name="Currency 4 4" xfId="487"/>
    <cellStyle name="Currency 4 5" xfId="488"/>
    <cellStyle name="Currency 4 6" xfId="489"/>
    <cellStyle name="Currency 4 7" xfId="490"/>
    <cellStyle name="Currency 4 8" xfId="491"/>
    <cellStyle name="Currency 4 9" xfId="492"/>
    <cellStyle name="Currency 5" xfId="493"/>
    <cellStyle name="Good 2" xfId="494"/>
    <cellStyle name="Hyperlink 2" xfId="495"/>
    <cellStyle name="Hyperlink 2 2" xfId="496"/>
    <cellStyle name="Normal" xfId="0" builtinId="0"/>
    <cellStyle name="Normal 10" xfId="497"/>
    <cellStyle name="Normal 10 10" xfId="498"/>
    <cellStyle name="Normal 10 11" xfId="499"/>
    <cellStyle name="Normal 10 12" xfId="500"/>
    <cellStyle name="Normal 10 13" xfId="501"/>
    <cellStyle name="Normal 10 2" xfId="502"/>
    <cellStyle name="Normal 10 3" xfId="503"/>
    <cellStyle name="Normal 10 4" xfId="504"/>
    <cellStyle name="Normal 10 5" xfId="505"/>
    <cellStyle name="Normal 10 6" xfId="506"/>
    <cellStyle name="Normal 10 7" xfId="507"/>
    <cellStyle name="Normal 10 8" xfId="508"/>
    <cellStyle name="Normal 10 9" xfId="509"/>
    <cellStyle name="Normal 100" xfId="510"/>
    <cellStyle name="Normal 100 2" xfId="511"/>
    <cellStyle name="Normal 100 3" xfId="512"/>
    <cellStyle name="Normal 100 4" xfId="513"/>
    <cellStyle name="Normal 100 5" xfId="514"/>
    <cellStyle name="Normal 100 6" xfId="515"/>
    <cellStyle name="Normal 100 7" xfId="516"/>
    <cellStyle name="Normal 100 8" xfId="517"/>
    <cellStyle name="Normal 101" xfId="518"/>
    <cellStyle name="Normal 101 2" xfId="519"/>
    <cellStyle name="Normal 101 3" xfId="520"/>
    <cellStyle name="Normal 101 4" xfId="521"/>
    <cellStyle name="Normal 101 5" xfId="522"/>
    <cellStyle name="Normal 101 6" xfId="523"/>
    <cellStyle name="Normal 101 7" xfId="524"/>
    <cellStyle name="Normal 101 8" xfId="525"/>
    <cellStyle name="Normal 102" xfId="526"/>
    <cellStyle name="Normal 102 2" xfId="527"/>
    <cellStyle name="Normal 102 3" xfId="528"/>
    <cellStyle name="Normal 102 4" xfId="529"/>
    <cellStyle name="Normal 102 5" xfId="530"/>
    <cellStyle name="Normal 102 6" xfId="531"/>
    <cellStyle name="Normal 102 7" xfId="532"/>
    <cellStyle name="Normal 102 8" xfId="533"/>
    <cellStyle name="Normal 103" xfId="534"/>
    <cellStyle name="Normal 103 2" xfId="535"/>
    <cellStyle name="Normal 103 3" xfId="536"/>
    <cellStyle name="Normal 103 4" xfId="537"/>
    <cellStyle name="Normal 103 5" xfId="538"/>
    <cellStyle name="Normal 103 6" xfId="539"/>
    <cellStyle name="Normal 103 7" xfId="540"/>
    <cellStyle name="Normal 103 8" xfId="541"/>
    <cellStyle name="Normal 104" xfId="542"/>
    <cellStyle name="Normal 104 2" xfId="543"/>
    <cellStyle name="Normal 104 3" xfId="544"/>
    <cellStyle name="Normal 104 4" xfId="545"/>
    <cellStyle name="Normal 104 5" xfId="546"/>
    <cellStyle name="Normal 104 6" xfId="547"/>
    <cellStyle name="Normal 104 7" xfId="548"/>
    <cellStyle name="Normal 104 8" xfId="549"/>
    <cellStyle name="Normal 105" xfId="550"/>
    <cellStyle name="Normal 105 2" xfId="551"/>
    <cellStyle name="Normal 105 3" xfId="552"/>
    <cellStyle name="Normal 105 4" xfId="553"/>
    <cellStyle name="Normal 105 5" xfId="554"/>
    <cellStyle name="Normal 105 6" xfId="555"/>
    <cellStyle name="Normal 105 7" xfId="556"/>
    <cellStyle name="Normal 105 8" xfId="557"/>
    <cellStyle name="Normal 106" xfId="558"/>
    <cellStyle name="Normal 106 2" xfId="559"/>
    <cellStyle name="Normal 106 3" xfId="560"/>
    <cellStyle name="Normal 106 4" xfId="561"/>
    <cellStyle name="Normal 106 5" xfId="562"/>
    <cellStyle name="Normal 106 6" xfId="563"/>
    <cellStyle name="Normal 106 7" xfId="564"/>
    <cellStyle name="Normal 106 8" xfId="565"/>
    <cellStyle name="Normal 107" xfId="566"/>
    <cellStyle name="Normal 107 2" xfId="567"/>
    <cellStyle name="Normal 107 3" xfId="568"/>
    <cellStyle name="Normal 107 4" xfId="569"/>
    <cellStyle name="Normal 107 5" xfId="570"/>
    <cellStyle name="Normal 107 6" xfId="571"/>
    <cellStyle name="Normal 107 7" xfId="572"/>
    <cellStyle name="Normal 107 8" xfId="573"/>
    <cellStyle name="Normal 108" xfId="574"/>
    <cellStyle name="Normal 108 2" xfId="575"/>
    <cellStyle name="Normal 108 3" xfId="576"/>
    <cellStyle name="Normal 108 4" xfId="577"/>
    <cellStyle name="Normal 108 5" xfId="578"/>
    <cellStyle name="Normal 108 6" xfId="579"/>
    <cellStyle name="Normal 108 7" xfId="580"/>
    <cellStyle name="Normal 108 8" xfId="581"/>
    <cellStyle name="Normal 109" xfId="582"/>
    <cellStyle name="Normal 109 2" xfId="583"/>
    <cellStyle name="Normal 109 3" xfId="584"/>
    <cellStyle name="Normal 109 4" xfId="585"/>
    <cellStyle name="Normal 109 5" xfId="586"/>
    <cellStyle name="Normal 109 6" xfId="587"/>
    <cellStyle name="Normal 109 7" xfId="588"/>
    <cellStyle name="Normal 109 8" xfId="589"/>
    <cellStyle name="Normal 11" xfId="590"/>
    <cellStyle name="Normal 11 10" xfId="591"/>
    <cellStyle name="Normal 11 11" xfId="592"/>
    <cellStyle name="Normal 11 12" xfId="593"/>
    <cellStyle name="Normal 11 13" xfId="594"/>
    <cellStyle name="Normal 11 14" xfId="595"/>
    <cellStyle name="Normal 11 2" xfId="596"/>
    <cellStyle name="Normal 11 2 10" xfId="597"/>
    <cellStyle name="Normal 11 2 11" xfId="598"/>
    <cellStyle name="Normal 11 2 12" xfId="599"/>
    <cellStyle name="Normal 11 2 13" xfId="600"/>
    <cellStyle name="Normal 11 2 2" xfId="601"/>
    <cellStyle name="Normal 11 2 3" xfId="602"/>
    <cellStyle name="Normal 11 2 4" xfId="603"/>
    <cellStyle name="Normal 11 2 5" xfId="604"/>
    <cellStyle name="Normal 11 2 6" xfId="605"/>
    <cellStyle name="Normal 11 2 7" xfId="606"/>
    <cellStyle name="Normal 11 2 8" xfId="607"/>
    <cellStyle name="Normal 11 2 9" xfId="608"/>
    <cellStyle name="Normal 11 3" xfId="609"/>
    <cellStyle name="Normal 11 4" xfId="610"/>
    <cellStyle name="Normal 11 5" xfId="611"/>
    <cellStyle name="Normal 11 6" xfId="612"/>
    <cellStyle name="Normal 11 7" xfId="613"/>
    <cellStyle name="Normal 11 8" xfId="614"/>
    <cellStyle name="Normal 11 9" xfId="615"/>
    <cellStyle name="Normal 110" xfId="616"/>
    <cellStyle name="Normal 110 2" xfId="617"/>
    <cellStyle name="Normal 110 3" xfId="618"/>
    <cellStyle name="Normal 110 4" xfId="619"/>
    <cellStyle name="Normal 110 5" xfId="620"/>
    <cellStyle name="Normal 110 6" xfId="621"/>
    <cellStyle name="Normal 110 7" xfId="622"/>
    <cellStyle name="Normal 110 8" xfId="623"/>
    <cellStyle name="Normal 111" xfId="624"/>
    <cellStyle name="Normal 111 2" xfId="625"/>
    <cellStyle name="Normal 111 3" xfId="626"/>
    <cellStyle name="Normal 111 4" xfId="627"/>
    <cellStyle name="Normal 111 5" xfId="628"/>
    <cellStyle name="Normal 111 6" xfId="629"/>
    <cellStyle name="Normal 111 7" xfId="630"/>
    <cellStyle name="Normal 111 8" xfId="631"/>
    <cellStyle name="Normal 112" xfId="632"/>
    <cellStyle name="Normal 112 2" xfId="633"/>
    <cellStyle name="Normal 112 3" xfId="634"/>
    <cellStyle name="Normal 112 4" xfId="635"/>
    <cellStyle name="Normal 112 5" xfId="636"/>
    <cellStyle name="Normal 112 6" xfId="637"/>
    <cellStyle name="Normal 112 7" xfId="638"/>
    <cellStyle name="Normal 112 8" xfId="639"/>
    <cellStyle name="Normal 113" xfId="640"/>
    <cellStyle name="Normal 113 2" xfId="641"/>
    <cellStyle name="Normal 113 3" xfId="642"/>
    <cellStyle name="Normal 113 4" xfId="643"/>
    <cellStyle name="Normal 113 5" xfId="644"/>
    <cellStyle name="Normal 113 6" xfId="645"/>
    <cellStyle name="Normal 113 7" xfId="646"/>
    <cellStyle name="Normal 113 8" xfId="647"/>
    <cellStyle name="Normal 114" xfId="648"/>
    <cellStyle name="Normal 114 2" xfId="649"/>
    <cellStyle name="Normal 114 3" xfId="650"/>
    <cellStyle name="Normal 114 4" xfId="651"/>
    <cellStyle name="Normal 114 5" xfId="652"/>
    <cellStyle name="Normal 114 6" xfId="653"/>
    <cellStyle name="Normal 114 7" xfId="654"/>
    <cellStyle name="Normal 114 8" xfId="655"/>
    <cellStyle name="Normal 115" xfId="656"/>
    <cellStyle name="Normal 115 2" xfId="657"/>
    <cellStyle name="Normal 115 3" xfId="658"/>
    <cellStyle name="Normal 115 4" xfId="659"/>
    <cellStyle name="Normal 115 5" xfId="660"/>
    <cellStyle name="Normal 115 6" xfId="661"/>
    <cellStyle name="Normal 115 7" xfId="662"/>
    <cellStyle name="Normal 115 8" xfId="663"/>
    <cellStyle name="Normal 116" xfId="664"/>
    <cellStyle name="Normal 116 2" xfId="665"/>
    <cellStyle name="Normal 116 3" xfId="666"/>
    <cellStyle name="Normal 116 4" xfId="667"/>
    <cellStyle name="Normal 116 5" xfId="668"/>
    <cellStyle name="Normal 116 6" xfId="669"/>
    <cellStyle name="Normal 116 7" xfId="670"/>
    <cellStyle name="Normal 116 8" xfId="671"/>
    <cellStyle name="Normal 117" xfId="672"/>
    <cellStyle name="Normal 117 2" xfId="673"/>
    <cellStyle name="Normal 117 3" xfId="674"/>
    <cellStyle name="Normal 117 4" xfId="675"/>
    <cellStyle name="Normal 117 5" xfId="676"/>
    <cellStyle name="Normal 117 6" xfId="677"/>
    <cellStyle name="Normal 117 7" xfId="678"/>
    <cellStyle name="Normal 117 8" xfId="679"/>
    <cellStyle name="Normal 118" xfId="680"/>
    <cellStyle name="Normal 118 2" xfId="681"/>
    <cellStyle name="Normal 118 3" xfId="682"/>
    <cellStyle name="Normal 118 4" xfId="683"/>
    <cellStyle name="Normal 118 5" xfId="684"/>
    <cellStyle name="Normal 118 6" xfId="685"/>
    <cellStyle name="Normal 118 7" xfId="686"/>
    <cellStyle name="Normal 118 8" xfId="687"/>
    <cellStyle name="Normal 119" xfId="688"/>
    <cellStyle name="Normal 119 2" xfId="689"/>
    <cellStyle name="Normal 119 3" xfId="690"/>
    <cellStyle name="Normal 119 4" xfId="691"/>
    <cellStyle name="Normal 119 5" xfId="692"/>
    <cellStyle name="Normal 119 6" xfId="693"/>
    <cellStyle name="Normal 119 7" xfId="694"/>
    <cellStyle name="Normal 119 8" xfId="695"/>
    <cellStyle name="Normal 12" xfId="696"/>
    <cellStyle name="Normal 12 10" xfId="697"/>
    <cellStyle name="Normal 12 2" xfId="698"/>
    <cellStyle name="Normal 12 3" xfId="699"/>
    <cellStyle name="Normal 12 4" xfId="700"/>
    <cellStyle name="Normal 12 5" xfId="701"/>
    <cellStyle name="Normal 12 6" xfId="702"/>
    <cellStyle name="Normal 12 7" xfId="703"/>
    <cellStyle name="Normal 12 8" xfId="704"/>
    <cellStyle name="Normal 12 9" xfId="705"/>
    <cellStyle name="Normal 120" xfId="706"/>
    <cellStyle name="Normal 120 2" xfId="707"/>
    <cellStyle name="Normal 120 3" xfId="708"/>
    <cellStyle name="Normal 120 4" xfId="709"/>
    <cellStyle name="Normal 120 5" xfId="710"/>
    <cellStyle name="Normal 120 6" xfId="711"/>
    <cellStyle name="Normal 120 7" xfId="712"/>
    <cellStyle name="Normal 120 8" xfId="713"/>
    <cellStyle name="Normal 121" xfId="714"/>
    <cellStyle name="Normal 121 2" xfId="715"/>
    <cellStyle name="Normal 121 3" xfId="716"/>
    <cellStyle name="Normal 121 4" xfId="717"/>
    <cellStyle name="Normal 121 5" xfId="718"/>
    <cellStyle name="Normal 121 6" xfId="719"/>
    <cellStyle name="Normal 121 7" xfId="720"/>
    <cellStyle name="Normal 121 8" xfId="721"/>
    <cellStyle name="Normal 122" xfId="722"/>
    <cellStyle name="Normal 122 2" xfId="723"/>
    <cellStyle name="Normal 122 3" xfId="724"/>
    <cellStyle name="Normal 122 4" xfId="725"/>
    <cellStyle name="Normal 122 5" xfId="726"/>
    <cellStyle name="Normal 122 6" xfId="727"/>
    <cellStyle name="Normal 122 7" xfId="728"/>
    <cellStyle name="Normal 122 8" xfId="729"/>
    <cellStyle name="Normal 123" xfId="730"/>
    <cellStyle name="Normal 123 2" xfId="731"/>
    <cellStyle name="Normal 123 3" xfId="732"/>
    <cellStyle name="Normal 123 4" xfId="733"/>
    <cellStyle name="Normal 123 5" xfId="734"/>
    <cellStyle name="Normal 123 6" xfId="735"/>
    <cellStyle name="Normal 123 7" xfId="736"/>
    <cellStyle name="Normal 123 8" xfId="737"/>
    <cellStyle name="Normal 124" xfId="738"/>
    <cellStyle name="Normal 124 2" xfId="739"/>
    <cellStyle name="Normal 124 3" xfId="740"/>
    <cellStyle name="Normal 124 4" xfId="741"/>
    <cellStyle name="Normal 124 5" xfId="742"/>
    <cellStyle name="Normal 124 6" xfId="743"/>
    <cellStyle name="Normal 124 7" xfId="744"/>
    <cellStyle name="Normal 124 8" xfId="745"/>
    <cellStyle name="Normal 125" xfId="746"/>
    <cellStyle name="Normal 125 2" xfId="747"/>
    <cellStyle name="Normal 125 3" xfId="748"/>
    <cellStyle name="Normal 125 4" xfId="749"/>
    <cellStyle name="Normal 125 5" xfId="750"/>
    <cellStyle name="Normal 125 6" xfId="751"/>
    <cellStyle name="Normal 125 7" xfId="752"/>
    <cellStyle name="Normal 125 8" xfId="753"/>
    <cellStyle name="Normal 126" xfId="754"/>
    <cellStyle name="Normal 126 2" xfId="755"/>
    <cellStyle name="Normal 126 3" xfId="756"/>
    <cellStyle name="Normal 126 4" xfId="757"/>
    <cellStyle name="Normal 126 5" xfId="758"/>
    <cellStyle name="Normal 126 6" xfId="759"/>
    <cellStyle name="Normal 126 7" xfId="760"/>
    <cellStyle name="Normal 126 8" xfId="761"/>
    <cellStyle name="Normal 127" xfId="762"/>
    <cellStyle name="Normal 127 2" xfId="763"/>
    <cellStyle name="Normal 127 3" xfId="764"/>
    <cellStyle name="Normal 127 4" xfId="765"/>
    <cellStyle name="Normal 127 5" xfId="766"/>
    <cellStyle name="Normal 127 6" xfId="767"/>
    <cellStyle name="Normal 127 7" xfId="768"/>
    <cellStyle name="Normal 127 8" xfId="769"/>
    <cellStyle name="Normal 128" xfId="770"/>
    <cellStyle name="Normal 128 2" xfId="771"/>
    <cellStyle name="Normal 128 3" xfId="772"/>
    <cellStyle name="Normal 128 4" xfId="773"/>
    <cellStyle name="Normal 128 5" xfId="774"/>
    <cellStyle name="Normal 128 6" xfId="775"/>
    <cellStyle name="Normal 128 7" xfId="776"/>
    <cellStyle name="Normal 128 8" xfId="777"/>
    <cellStyle name="Normal 129" xfId="778"/>
    <cellStyle name="Normal 129 2" xfId="779"/>
    <cellStyle name="Normal 129 3" xfId="780"/>
    <cellStyle name="Normal 129 4" xfId="781"/>
    <cellStyle name="Normal 129 5" xfId="782"/>
    <cellStyle name="Normal 129 6" xfId="783"/>
    <cellStyle name="Normal 129 7" xfId="784"/>
    <cellStyle name="Normal 129 8" xfId="785"/>
    <cellStyle name="Normal 13" xfId="786"/>
    <cellStyle name="Normal 13 10" xfId="787"/>
    <cellStyle name="Normal 13 11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0" xfId="797"/>
    <cellStyle name="Normal 130 2" xfId="798"/>
    <cellStyle name="Normal 130 3" xfId="799"/>
    <cellStyle name="Normal 130 4" xfId="800"/>
    <cellStyle name="Normal 130 5" xfId="801"/>
    <cellStyle name="Normal 130 6" xfId="802"/>
    <cellStyle name="Normal 130 7" xfId="803"/>
    <cellStyle name="Normal 130 8" xfId="804"/>
    <cellStyle name="Normal 131" xfId="805"/>
    <cellStyle name="Normal 131 2" xfId="806"/>
    <cellStyle name="Normal 131 3" xfId="807"/>
    <cellStyle name="Normal 131 4" xfId="808"/>
    <cellStyle name="Normal 131 5" xfId="809"/>
    <cellStyle name="Normal 131 6" xfId="810"/>
    <cellStyle name="Normal 131 7" xfId="811"/>
    <cellStyle name="Normal 131 8" xfId="812"/>
    <cellStyle name="Normal 132" xfId="813"/>
    <cellStyle name="Normal 132 2" xfId="814"/>
    <cellStyle name="Normal 132 3" xfId="815"/>
    <cellStyle name="Normal 132 4" xfId="816"/>
    <cellStyle name="Normal 132 5" xfId="817"/>
    <cellStyle name="Normal 132 6" xfId="818"/>
    <cellStyle name="Normal 132 7" xfId="819"/>
    <cellStyle name="Normal 132 8" xfId="820"/>
    <cellStyle name="Normal 133" xfId="821"/>
    <cellStyle name="Normal 133 2" xfId="822"/>
    <cellStyle name="Normal 133 3" xfId="823"/>
    <cellStyle name="Normal 133 4" xfId="824"/>
    <cellStyle name="Normal 133 5" xfId="825"/>
    <cellStyle name="Normal 133 6" xfId="826"/>
    <cellStyle name="Normal 133 7" xfId="827"/>
    <cellStyle name="Normal 133 8" xfId="828"/>
    <cellStyle name="Normal 134" xfId="829"/>
    <cellStyle name="Normal 134 2" xfId="830"/>
    <cellStyle name="Normal 134 3" xfId="831"/>
    <cellStyle name="Normal 134 4" xfId="832"/>
    <cellStyle name="Normal 134 5" xfId="833"/>
    <cellStyle name="Normal 134 6" xfId="834"/>
    <cellStyle name="Normal 134 7" xfId="835"/>
    <cellStyle name="Normal 134 8" xfId="836"/>
    <cellStyle name="Normal 135" xfId="837"/>
    <cellStyle name="Normal 135 2" xfId="838"/>
    <cellStyle name="Normal 135 3" xfId="839"/>
    <cellStyle name="Normal 135 4" xfId="840"/>
    <cellStyle name="Normal 135 5" xfId="841"/>
    <cellStyle name="Normal 135 6" xfId="842"/>
    <cellStyle name="Normal 135 7" xfId="843"/>
    <cellStyle name="Normal 135 8" xfId="844"/>
    <cellStyle name="Normal 136" xfId="845"/>
    <cellStyle name="Normal 136 2" xfId="846"/>
    <cellStyle name="Normal 136 3" xfId="847"/>
    <cellStyle name="Normal 136 4" xfId="848"/>
    <cellStyle name="Normal 136 5" xfId="849"/>
    <cellStyle name="Normal 136 6" xfId="850"/>
    <cellStyle name="Normal 136 7" xfId="851"/>
    <cellStyle name="Normal 136 8" xfId="852"/>
    <cellStyle name="Normal 137" xfId="853"/>
    <cellStyle name="Normal 137 2" xfId="854"/>
    <cellStyle name="Normal 137 3" xfId="855"/>
    <cellStyle name="Normal 137 4" xfId="856"/>
    <cellStyle name="Normal 137 5" xfId="857"/>
    <cellStyle name="Normal 137 6" xfId="858"/>
    <cellStyle name="Normal 137 7" xfId="859"/>
    <cellStyle name="Normal 137 8" xfId="860"/>
    <cellStyle name="Normal 138" xfId="861"/>
    <cellStyle name="Normal 138 2" xfId="862"/>
    <cellStyle name="Normal 138 3" xfId="863"/>
    <cellStyle name="Normal 138 4" xfId="864"/>
    <cellStyle name="Normal 138 5" xfId="865"/>
    <cellStyle name="Normal 138 6" xfId="866"/>
    <cellStyle name="Normal 138 7" xfId="867"/>
    <cellStyle name="Normal 138 8" xfId="868"/>
    <cellStyle name="Normal 139" xfId="869"/>
    <cellStyle name="Normal 139 2" xfId="870"/>
    <cellStyle name="Normal 139 3" xfId="871"/>
    <cellStyle name="Normal 139 4" xfId="872"/>
    <cellStyle name="Normal 139 5" xfId="873"/>
    <cellStyle name="Normal 139 6" xfId="874"/>
    <cellStyle name="Normal 139 7" xfId="875"/>
    <cellStyle name="Normal 139 8" xfId="876"/>
    <cellStyle name="Normal 14" xfId="877"/>
    <cellStyle name="Normal 14 2" xfId="878"/>
    <cellStyle name="Normal 14 3" xfId="879"/>
    <cellStyle name="Normal 14 4" xfId="880"/>
    <cellStyle name="Normal 14 5" xfId="881"/>
    <cellStyle name="Normal 14 6" xfId="882"/>
    <cellStyle name="Normal 14 7" xfId="883"/>
    <cellStyle name="Normal 14 8" xfId="884"/>
    <cellStyle name="Normal 140" xfId="885"/>
    <cellStyle name="Normal 140 2" xfId="886"/>
    <cellStyle name="Normal 140 3" xfId="887"/>
    <cellStyle name="Normal 140 4" xfId="888"/>
    <cellStyle name="Normal 140 5" xfId="889"/>
    <cellStyle name="Normal 140 6" xfId="890"/>
    <cellStyle name="Normal 140 7" xfId="891"/>
    <cellStyle name="Normal 140 8" xfId="892"/>
    <cellStyle name="Normal 141" xfId="893"/>
    <cellStyle name="Normal 141 2" xfId="894"/>
    <cellStyle name="Normal 141 3" xfId="895"/>
    <cellStyle name="Normal 141 4" xfId="896"/>
    <cellStyle name="Normal 141 5" xfId="897"/>
    <cellStyle name="Normal 141 6" xfId="898"/>
    <cellStyle name="Normal 141 7" xfId="899"/>
    <cellStyle name="Normal 141 8" xfId="900"/>
    <cellStyle name="Normal 142" xfId="901"/>
    <cellStyle name="Normal 142 2" xfId="902"/>
    <cellStyle name="Normal 142 3" xfId="903"/>
    <cellStyle name="Normal 142 4" xfId="904"/>
    <cellStyle name="Normal 142 5" xfId="905"/>
    <cellStyle name="Normal 142 6" xfId="906"/>
    <cellStyle name="Normal 142 7" xfId="907"/>
    <cellStyle name="Normal 142 8" xfId="908"/>
    <cellStyle name="Normal 143" xfId="909"/>
    <cellStyle name="Normal 143 2" xfId="910"/>
    <cellStyle name="Normal 143 3" xfId="911"/>
    <cellStyle name="Normal 143 4" xfId="912"/>
    <cellStyle name="Normal 143 5" xfId="913"/>
    <cellStyle name="Normal 143 6" xfId="914"/>
    <cellStyle name="Normal 143 7" xfId="915"/>
    <cellStyle name="Normal 143 8" xfId="916"/>
    <cellStyle name="Normal 144" xfId="917"/>
    <cellStyle name="Normal 144 2" xfId="918"/>
    <cellStyle name="Normal 144 3" xfId="919"/>
    <cellStyle name="Normal 144 4" xfId="920"/>
    <cellStyle name="Normal 144 5" xfId="921"/>
    <cellStyle name="Normal 144 6" xfId="922"/>
    <cellStyle name="Normal 144 7" xfId="923"/>
    <cellStyle name="Normal 144 8" xfId="924"/>
    <cellStyle name="Normal 145" xfId="925"/>
    <cellStyle name="Normal 145 2" xfId="926"/>
    <cellStyle name="Normal 145 3" xfId="927"/>
    <cellStyle name="Normal 145 4" xfId="928"/>
    <cellStyle name="Normal 145 5" xfId="929"/>
    <cellStyle name="Normal 145 6" xfId="930"/>
    <cellStyle name="Normal 145 7" xfId="931"/>
    <cellStyle name="Normal 145 8" xfId="932"/>
    <cellStyle name="Normal 146" xfId="933"/>
    <cellStyle name="Normal 146 2" xfId="934"/>
    <cellStyle name="Normal 146 3" xfId="935"/>
    <cellStyle name="Normal 146 4" xfId="936"/>
    <cellStyle name="Normal 146 5" xfId="937"/>
    <cellStyle name="Normal 146 6" xfId="938"/>
    <cellStyle name="Normal 146 7" xfId="939"/>
    <cellStyle name="Normal 146 8" xfId="940"/>
    <cellStyle name="Normal 147" xfId="941"/>
    <cellStyle name="Normal 148" xfId="942"/>
    <cellStyle name="Normal 149" xfId="943"/>
    <cellStyle name="Normal 149 2" xfId="944"/>
    <cellStyle name="Normal 149 2 2" xfId="945"/>
    <cellStyle name="Normal 15" xfId="946"/>
    <cellStyle name="Normal 15 2" xfId="947"/>
    <cellStyle name="Normal 15 3" xfId="948"/>
    <cellStyle name="Normal 15 4" xfId="949"/>
    <cellStyle name="Normal 15 5" xfId="950"/>
    <cellStyle name="Normal 15 6" xfId="951"/>
    <cellStyle name="Normal 15 7" xfId="952"/>
    <cellStyle name="Normal 15 8" xfId="953"/>
    <cellStyle name="Normal 150" xfId="954"/>
    <cellStyle name="Normal 150 2" xfId="955"/>
    <cellStyle name="Normal 150 3" xfId="956"/>
    <cellStyle name="Normal 150 4" xfId="957"/>
    <cellStyle name="Normal 150 5" xfId="958"/>
    <cellStyle name="Normal 150 6" xfId="959"/>
    <cellStyle name="Normal 150 7" xfId="960"/>
    <cellStyle name="Normal 150 8" xfId="961"/>
    <cellStyle name="Normal 151" xfId="962"/>
    <cellStyle name="Normal 151 2" xfId="963"/>
    <cellStyle name="Normal 151 3" xfId="964"/>
    <cellStyle name="Normal 151 4" xfId="965"/>
    <cellStyle name="Normal 151 5" xfId="966"/>
    <cellStyle name="Normal 151 6" xfId="967"/>
    <cellStyle name="Normal 152" xfId="968"/>
    <cellStyle name="Normal 153" xfId="969"/>
    <cellStyle name="Normal 154" xfId="970"/>
    <cellStyle name="Normal 155" xfId="971"/>
    <cellStyle name="Normal 156" xfId="972"/>
    <cellStyle name="Normal 157" xfId="973"/>
    <cellStyle name="Normal 158" xfId="974"/>
    <cellStyle name="Normal 159" xfId="975"/>
    <cellStyle name="Normal 16" xfId="976"/>
    <cellStyle name="Normal 16 2" xfId="977"/>
    <cellStyle name="Normal 16 3" xfId="978"/>
    <cellStyle name="Normal 16 4" xfId="979"/>
    <cellStyle name="Normal 16 5" xfId="980"/>
    <cellStyle name="Normal 16 6" xfId="981"/>
    <cellStyle name="Normal 16 7" xfId="982"/>
    <cellStyle name="Normal 16 8" xfId="983"/>
    <cellStyle name="Normal 160" xfId="984"/>
    <cellStyle name="Normal 17" xfId="985"/>
    <cellStyle name="Normal 17 2" xfId="986"/>
    <cellStyle name="Normal 17 3" xfId="987"/>
    <cellStyle name="Normal 17 4" xfId="988"/>
    <cellStyle name="Normal 17 5" xfId="989"/>
    <cellStyle name="Normal 17 6" xfId="990"/>
    <cellStyle name="Normal 17 7" xfId="991"/>
    <cellStyle name="Normal 17 8" xfId="992"/>
    <cellStyle name="Normal 18" xfId="993"/>
    <cellStyle name="Normal 18 2" xfId="994"/>
    <cellStyle name="Normal 18 3" xfId="995"/>
    <cellStyle name="Normal 18 4" xfId="996"/>
    <cellStyle name="Normal 18 5" xfId="997"/>
    <cellStyle name="Normal 18 6" xfId="998"/>
    <cellStyle name="Normal 18 7" xfId="999"/>
    <cellStyle name="Normal 18 8" xfId="1000"/>
    <cellStyle name="Normal 19" xfId="1001"/>
    <cellStyle name="Normal 19 2" xfId="1002"/>
    <cellStyle name="Normal 19 3" xfId="1003"/>
    <cellStyle name="Normal 19 4" xfId="1004"/>
    <cellStyle name="Normal 19 5" xfId="1005"/>
    <cellStyle name="Normal 19 6" xfId="1006"/>
    <cellStyle name="Normal 19 7" xfId="1007"/>
    <cellStyle name="Normal 19 8" xfId="1008"/>
    <cellStyle name="Normal 2" xfId="1009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1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xlsx-14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33">
          <cell r="N33">
            <v>241.30707999999998</v>
          </cell>
        </row>
      </sheetData>
      <sheetData sheetId="4"/>
      <sheetData sheetId="5"/>
      <sheetData sheetId="6"/>
      <sheetData sheetId="7"/>
      <sheetData sheetId="8"/>
      <sheetData sheetId="9">
        <row r="5">
          <cell r="C5">
            <v>50.02</v>
          </cell>
          <cell r="E5">
            <v>1105.51</v>
          </cell>
        </row>
        <row r="6">
          <cell r="C6">
            <v>49.98</v>
          </cell>
          <cell r="E6">
            <v>1096.96</v>
          </cell>
        </row>
        <row r="7">
          <cell r="C7">
            <v>50.01</v>
          </cell>
          <cell r="E7">
            <v>1094.02</v>
          </cell>
        </row>
        <row r="8">
          <cell r="C8">
            <v>50.02</v>
          </cell>
          <cell r="E8">
            <v>1086.06</v>
          </cell>
        </row>
        <row r="9">
          <cell r="C9">
            <v>50</v>
          </cell>
          <cell r="E9">
            <v>1073.5899999999999</v>
          </cell>
        </row>
        <row r="10">
          <cell r="C10">
            <v>50.03</v>
          </cell>
          <cell r="E10">
            <v>1068.1500000000001</v>
          </cell>
        </row>
        <row r="11">
          <cell r="C11">
            <v>50.02</v>
          </cell>
          <cell r="E11">
            <v>1054.3900000000001</v>
          </cell>
        </row>
        <row r="12">
          <cell r="C12">
            <v>50.02</v>
          </cell>
          <cell r="E12">
            <v>1065.57</v>
          </cell>
        </row>
        <row r="13">
          <cell r="C13">
            <v>50.05</v>
          </cell>
          <cell r="E13">
            <v>1045.94</v>
          </cell>
        </row>
        <row r="14">
          <cell r="C14">
            <v>50.03</v>
          </cell>
          <cell r="E14">
            <v>1050.82</v>
          </cell>
        </row>
        <row r="15">
          <cell r="C15">
            <v>50.05</v>
          </cell>
          <cell r="E15">
            <v>1051.28</v>
          </cell>
        </row>
        <row r="16">
          <cell r="C16">
            <v>50.04</v>
          </cell>
          <cell r="E16">
            <v>1050.47</v>
          </cell>
        </row>
        <row r="17">
          <cell r="C17">
            <v>50.05</v>
          </cell>
          <cell r="E17">
            <v>1051.44</v>
          </cell>
        </row>
        <row r="18">
          <cell r="C18">
            <v>50.04</v>
          </cell>
          <cell r="E18">
            <v>1046.3599999999999</v>
          </cell>
        </row>
        <row r="19">
          <cell r="C19">
            <v>50.04</v>
          </cell>
          <cell r="E19">
            <v>1043.78</v>
          </cell>
        </row>
        <row r="20">
          <cell r="C20">
            <v>50.06</v>
          </cell>
          <cell r="E20">
            <v>1066.0899999999999</v>
          </cell>
        </row>
        <row r="21">
          <cell r="C21">
            <v>50.03</v>
          </cell>
          <cell r="E21">
            <v>1066.58</v>
          </cell>
        </row>
        <row r="22">
          <cell r="C22">
            <v>50.04</v>
          </cell>
          <cell r="E22">
            <v>1056.07</v>
          </cell>
        </row>
        <row r="23">
          <cell r="C23">
            <v>50.02</v>
          </cell>
          <cell r="E23">
            <v>1066.21</v>
          </cell>
        </row>
        <row r="24">
          <cell r="C24">
            <v>50</v>
          </cell>
          <cell r="E24">
            <v>1085.3699999999999</v>
          </cell>
        </row>
        <row r="25">
          <cell r="C25">
            <v>50.01</v>
          </cell>
          <cell r="E25">
            <v>1108.9000000000001</v>
          </cell>
        </row>
        <row r="26">
          <cell r="C26">
            <v>50.03</v>
          </cell>
          <cell r="E26">
            <v>1148.6199999999999</v>
          </cell>
        </row>
        <row r="27">
          <cell r="C27">
            <v>50.04</v>
          </cell>
          <cell r="E27">
            <v>1171.46</v>
          </cell>
        </row>
        <row r="28">
          <cell r="C28">
            <v>50.03</v>
          </cell>
          <cell r="E28">
            <v>1193.81</v>
          </cell>
        </row>
        <row r="29">
          <cell r="C29">
            <v>50.02</v>
          </cell>
          <cell r="E29">
            <v>1243.73</v>
          </cell>
        </row>
        <row r="30">
          <cell r="C30">
            <v>49.96</v>
          </cell>
          <cell r="E30">
            <v>1272.32</v>
          </cell>
        </row>
        <row r="31">
          <cell r="C31">
            <v>50.03</v>
          </cell>
          <cell r="E31">
            <v>1293.3399999999999</v>
          </cell>
        </row>
        <row r="32">
          <cell r="C32">
            <v>50.01</v>
          </cell>
          <cell r="E32">
            <v>1302.92</v>
          </cell>
        </row>
        <row r="33">
          <cell r="C33">
            <v>50.03</v>
          </cell>
          <cell r="E33">
            <v>1327.14</v>
          </cell>
        </row>
        <row r="34">
          <cell r="C34">
            <v>50.01</v>
          </cell>
          <cell r="E34">
            <v>1366.43</v>
          </cell>
        </row>
        <row r="35">
          <cell r="C35">
            <v>50.02</v>
          </cell>
          <cell r="E35">
            <v>1383.85</v>
          </cell>
        </row>
        <row r="36">
          <cell r="C36">
            <v>50.04</v>
          </cell>
          <cell r="E36">
            <v>1395.75</v>
          </cell>
        </row>
        <row r="37">
          <cell r="C37">
            <v>50.05</v>
          </cell>
          <cell r="E37">
            <v>1426.58</v>
          </cell>
        </row>
        <row r="38">
          <cell r="C38">
            <v>49.99</v>
          </cell>
          <cell r="E38">
            <v>1423.35</v>
          </cell>
        </row>
        <row r="39">
          <cell r="C39">
            <v>50.03</v>
          </cell>
          <cell r="E39">
            <v>1445.96</v>
          </cell>
        </row>
        <row r="40">
          <cell r="C40">
            <v>50</v>
          </cell>
          <cell r="E40">
            <v>1437.17</v>
          </cell>
        </row>
        <row r="41">
          <cell r="C41">
            <v>49.98</v>
          </cell>
          <cell r="E41">
            <v>1464.97</v>
          </cell>
        </row>
        <row r="42">
          <cell r="C42">
            <v>50.02</v>
          </cell>
          <cell r="E42">
            <v>1478.87</v>
          </cell>
        </row>
        <row r="43">
          <cell r="C43">
            <v>50.02</v>
          </cell>
          <cell r="E43">
            <v>1489.58</v>
          </cell>
        </row>
        <row r="44">
          <cell r="C44">
            <v>50.01</v>
          </cell>
          <cell r="E44">
            <v>1492.22</v>
          </cell>
        </row>
        <row r="45">
          <cell r="C45">
            <v>50.02</v>
          </cell>
          <cell r="E45">
            <v>1487.5</v>
          </cell>
        </row>
        <row r="46">
          <cell r="C46">
            <v>49.99</v>
          </cell>
          <cell r="E46">
            <v>1488.23</v>
          </cell>
        </row>
        <row r="47">
          <cell r="C47">
            <v>50.03</v>
          </cell>
          <cell r="E47">
            <v>1489.42</v>
          </cell>
        </row>
        <row r="48">
          <cell r="C48">
            <v>50.04</v>
          </cell>
          <cell r="E48">
            <v>1469.87</v>
          </cell>
        </row>
        <row r="49">
          <cell r="C49">
            <v>50.04</v>
          </cell>
          <cell r="E49">
            <v>1457.47</v>
          </cell>
        </row>
        <row r="50">
          <cell r="C50">
            <v>50.06</v>
          </cell>
          <cell r="E50">
            <v>1450.66</v>
          </cell>
        </row>
        <row r="51">
          <cell r="C51">
            <v>50.07</v>
          </cell>
          <cell r="E51">
            <v>1447.29</v>
          </cell>
        </row>
        <row r="52">
          <cell r="C52">
            <v>50.07</v>
          </cell>
          <cell r="E52">
            <v>1451.26</v>
          </cell>
        </row>
        <row r="53">
          <cell r="C53">
            <v>50.09</v>
          </cell>
          <cell r="E53">
            <v>1448.9</v>
          </cell>
        </row>
        <row r="54">
          <cell r="C54">
            <v>50.11</v>
          </cell>
          <cell r="E54">
            <v>1469.01</v>
          </cell>
        </row>
        <row r="55">
          <cell r="C55">
            <v>50.07</v>
          </cell>
          <cell r="E55">
            <v>1415.48</v>
          </cell>
        </row>
        <row r="56">
          <cell r="C56">
            <v>50.06</v>
          </cell>
          <cell r="E56">
            <v>1391.49</v>
          </cell>
        </row>
        <row r="57">
          <cell r="C57">
            <v>50.17</v>
          </cell>
          <cell r="E57">
            <v>1357.57</v>
          </cell>
        </row>
        <row r="58">
          <cell r="C58">
            <v>50.21</v>
          </cell>
          <cell r="E58">
            <v>1349.66</v>
          </cell>
        </row>
        <row r="59">
          <cell r="C59">
            <v>50.08</v>
          </cell>
          <cell r="E59">
            <v>1368.7</v>
          </cell>
        </row>
        <row r="60">
          <cell r="C60">
            <v>50.07</v>
          </cell>
          <cell r="E60">
            <v>1388.09</v>
          </cell>
        </row>
        <row r="61">
          <cell r="C61">
            <v>50.03</v>
          </cell>
          <cell r="E61">
            <v>1381.9</v>
          </cell>
        </row>
        <row r="62">
          <cell r="C62">
            <v>50.02</v>
          </cell>
          <cell r="E62">
            <v>1394.18</v>
          </cell>
        </row>
        <row r="63">
          <cell r="C63">
            <v>49.97</v>
          </cell>
          <cell r="E63">
            <v>1406.42</v>
          </cell>
        </row>
        <row r="64">
          <cell r="C64">
            <v>49.95</v>
          </cell>
          <cell r="E64">
            <v>1404.58</v>
          </cell>
        </row>
        <row r="65">
          <cell r="C65">
            <v>50</v>
          </cell>
          <cell r="E65">
            <v>1399.99</v>
          </cell>
        </row>
        <row r="66">
          <cell r="C66">
            <v>50.02</v>
          </cell>
          <cell r="E66">
            <v>1414.12</v>
          </cell>
        </row>
        <row r="67">
          <cell r="C67">
            <v>49.94</v>
          </cell>
          <cell r="E67">
            <v>1398.2</v>
          </cell>
        </row>
        <row r="68">
          <cell r="C68">
            <v>49.94</v>
          </cell>
          <cell r="E68">
            <v>1410.2</v>
          </cell>
        </row>
        <row r="69">
          <cell r="C69">
            <v>50.01</v>
          </cell>
          <cell r="E69">
            <v>1393.6</v>
          </cell>
        </row>
        <row r="70">
          <cell r="C70">
            <v>49.99</v>
          </cell>
          <cell r="E70">
            <v>1387.43</v>
          </cell>
        </row>
        <row r="71">
          <cell r="C71">
            <v>49.98</v>
          </cell>
          <cell r="E71">
            <v>1386.65</v>
          </cell>
        </row>
        <row r="72">
          <cell r="C72">
            <v>49.98</v>
          </cell>
          <cell r="E72">
            <v>1380.06</v>
          </cell>
        </row>
        <row r="73">
          <cell r="C73">
            <v>50</v>
          </cell>
          <cell r="E73">
            <v>1347.45</v>
          </cell>
        </row>
        <row r="74">
          <cell r="C74">
            <v>50</v>
          </cell>
          <cell r="E74">
            <v>1334.17</v>
          </cell>
        </row>
        <row r="75">
          <cell r="C75">
            <v>49.97</v>
          </cell>
          <cell r="E75">
            <v>1315.98</v>
          </cell>
        </row>
        <row r="76">
          <cell r="C76">
            <v>49.96</v>
          </cell>
          <cell r="E76">
            <v>1290.78</v>
          </cell>
        </row>
        <row r="77">
          <cell r="C77">
            <v>50</v>
          </cell>
          <cell r="E77">
            <v>1265.3499999999999</v>
          </cell>
        </row>
        <row r="78">
          <cell r="C78">
            <v>49.99</v>
          </cell>
          <cell r="E78">
            <v>1239.6500000000001</v>
          </cell>
        </row>
        <row r="79">
          <cell r="C79">
            <v>49.93</v>
          </cell>
          <cell r="E79">
            <v>1217.02</v>
          </cell>
        </row>
        <row r="80">
          <cell r="C80">
            <v>49.99</v>
          </cell>
          <cell r="E80">
            <v>1201.3</v>
          </cell>
        </row>
        <row r="81">
          <cell r="C81">
            <v>50.01</v>
          </cell>
          <cell r="E81">
            <v>1187.02</v>
          </cell>
        </row>
        <row r="82">
          <cell r="C82">
            <v>50.01</v>
          </cell>
          <cell r="E82">
            <v>1204.02</v>
          </cell>
        </row>
        <row r="83">
          <cell r="C83">
            <v>50.05</v>
          </cell>
          <cell r="E83">
            <v>1230.6600000000001</v>
          </cell>
        </row>
        <row r="84">
          <cell r="C84">
            <v>50.05</v>
          </cell>
          <cell r="E84">
            <v>1259.1400000000001</v>
          </cell>
        </row>
        <row r="85">
          <cell r="C85">
            <v>50.09</v>
          </cell>
          <cell r="E85">
            <v>1276.72</v>
          </cell>
        </row>
        <row r="86">
          <cell r="C86">
            <v>50.05</v>
          </cell>
          <cell r="E86">
            <v>1284.82</v>
          </cell>
        </row>
        <row r="87">
          <cell r="C87">
            <v>50.05</v>
          </cell>
          <cell r="E87">
            <v>1273.6500000000001</v>
          </cell>
        </row>
        <row r="88">
          <cell r="C88">
            <v>50.05</v>
          </cell>
          <cell r="E88">
            <v>1260.9100000000001</v>
          </cell>
        </row>
        <row r="89">
          <cell r="C89">
            <v>50.03</v>
          </cell>
          <cell r="E89">
            <v>1255.8900000000001</v>
          </cell>
        </row>
        <row r="90">
          <cell r="C90">
            <v>50.03</v>
          </cell>
          <cell r="E90">
            <v>1240.31</v>
          </cell>
        </row>
        <row r="91">
          <cell r="C91">
            <v>50.01</v>
          </cell>
          <cell r="E91">
            <v>1222.95</v>
          </cell>
        </row>
        <row r="92">
          <cell r="C92">
            <v>50.03</v>
          </cell>
          <cell r="E92">
            <v>1226.68</v>
          </cell>
        </row>
        <row r="93">
          <cell r="C93">
            <v>50.04</v>
          </cell>
          <cell r="E93">
            <v>1214.96</v>
          </cell>
        </row>
        <row r="94">
          <cell r="C94">
            <v>49.97</v>
          </cell>
          <cell r="E94">
            <v>1199.6600000000001</v>
          </cell>
        </row>
        <row r="95">
          <cell r="C95">
            <v>50.01</v>
          </cell>
          <cell r="E95">
            <v>1184.03</v>
          </cell>
        </row>
        <row r="96">
          <cell r="C96">
            <v>50.01</v>
          </cell>
          <cell r="E96">
            <v>1171.25</v>
          </cell>
        </row>
        <row r="97">
          <cell r="C97">
            <v>50.02</v>
          </cell>
          <cell r="E97">
            <v>1148.3900000000001</v>
          </cell>
        </row>
        <row r="98">
          <cell r="C98">
            <v>50.03</v>
          </cell>
          <cell r="E98">
            <v>1139.97</v>
          </cell>
        </row>
        <row r="99">
          <cell r="C99">
            <v>50</v>
          </cell>
          <cell r="E99">
            <v>1143.51</v>
          </cell>
        </row>
        <row r="100">
          <cell r="C100">
            <v>50.03</v>
          </cell>
          <cell r="E100">
            <v>1146.0999999999999</v>
          </cell>
        </row>
        <row r="101">
          <cell r="C101">
            <v>50.023958333333347</v>
          </cell>
        </row>
      </sheetData>
      <sheetData sheetId="10">
        <row r="34">
          <cell r="I34">
            <v>79.25</v>
          </cell>
        </row>
        <row r="36">
          <cell r="I36">
            <v>24.226400000000002</v>
          </cell>
        </row>
        <row r="70">
          <cell r="I70">
            <v>305.90475000000004</v>
          </cell>
        </row>
      </sheetData>
      <sheetData sheetId="11"/>
      <sheetData sheetId="12"/>
      <sheetData sheetId="13"/>
      <sheetData sheetId="14">
        <row r="7">
          <cell r="D7">
            <v>330</v>
          </cell>
          <cell r="E7">
            <v>330</v>
          </cell>
          <cell r="F7">
            <v>330</v>
          </cell>
          <cell r="G7">
            <v>330</v>
          </cell>
          <cell r="H7">
            <v>330</v>
          </cell>
          <cell r="I7">
            <v>330</v>
          </cell>
          <cell r="J7">
            <v>330</v>
          </cell>
          <cell r="K7">
            <v>330</v>
          </cell>
          <cell r="L7">
            <v>330</v>
          </cell>
          <cell r="M7">
            <v>330</v>
          </cell>
          <cell r="N7">
            <v>330</v>
          </cell>
          <cell r="O7">
            <v>330</v>
          </cell>
          <cell r="P7">
            <v>330</v>
          </cell>
          <cell r="Q7">
            <v>330</v>
          </cell>
          <cell r="R7">
            <v>330</v>
          </cell>
          <cell r="S7">
            <v>330</v>
          </cell>
          <cell r="T7">
            <v>330</v>
          </cell>
          <cell r="U7">
            <v>330</v>
          </cell>
          <cell r="V7">
            <v>330</v>
          </cell>
          <cell r="W7">
            <v>330</v>
          </cell>
          <cell r="X7">
            <v>330</v>
          </cell>
          <cell r="Y7">
            <v>330</v>
          </cell>
          <cell r="Z7">
            <v>330</v>
          </cell>
          <cell r="AA7">
            <v>330</v>
          </cell>
        </row>
        <row r="13">
          <cell r="AJ13">
            <v>1011.7905609497643</v>
          </cell>
          <cell r="BA13">
            <v>971.58565910449988</v>
          </cell>
          <cell r="BF13">
            <v>24130.707999999999</v>
          </cell>
          <cell r="BH13">
            <v>24091.268</v>
          </cell>
        </row>
        <row r="14">
          <cell r="AJ14">
            <v>433.93440587837182</v>
          </cell>
          <cell r="BA14">
            <v>420.90635212220826</v>
          </cell>
          <cell r="BF14">
            <v>10365.32</v>
          </cell>
          <cell r="BH14">
            <v>10331.27</v>
          </cell>
        </row>
        <row r="16">
          <cell r="AJ16">
            <v>577.85615507139244</v>
          </cell>
          <cell r="BA16">
            <v>550.67930698229156</v>
          </cell>
          <cell r="BF16">
            <v>13765.387999999999</v>
          </cell>
          <cell r="BH16">
            <v>13759.998</v>
          </cell>
        </row>
        <row r="20">
          <cell r="D20">
            <v>100</v>
          </cell>
          <cell r="E20">
            <v>1100</v>
          </cell>
          <cell r="F20">
            <v>100</v>
          </cell>
          <cell r="G20">
            <v>100</v>
          </cell>
          <cell r="H20">
            <v>100</v>
          </cell>
          <cell r="I20">
            <v>100</v>
          </cell>
          <cell r="J20">
            <v>101</v>
          </cell>
          <cell r="K20">
            <v>102</v>
          </cell>
          <cell r="L20">
            <v>100</v>
          </cell>
          <cell r="M20">
            <v>100</v>
          </cell>
          <cell r="N20">
            <v>100</v>
          </cell>
          <cell r="O20">
            <v>100</v>
          </cell>
          <cell r="P20">
            <v>95</v>
          </cell>
          <cell r="Q20">
            <v>96</v>
          </cell>
          <cell r="R20">
            <v>99</v>
          </cell>
          <cell r="S20">
            <v>101</v>
          </cell>
          <cell r="T20">
            <v>101</v>
          </cell>
          <cell r="U20">
            <v>101</v>
          </cell>
          <cell r="V20">
            <v>101</v>
          </cell>
          <cell r="W20">
            <v>101</v>
          </cell>
          <cell r="X20">
            <v>101</v>
          </cell>
          <cell r="Y20">
            <v>101</v>
          </cell>
          <cell r="Z20">
            <v>97</v>
          </cell>
          <cell r="AA20">
            <v>97</v>
          </cell>
          <cell r="AC20">
            <v>1100</v>
          </cell>
        </row>
        <row r="21">
          <cell r="D21">
            <v>111.03</v>
          </cell>
          <cell r="E21">
            <v>111.02</v>
          </cell>
          <cell r="F21">
            <v>111.02</v>
          </cell>
          <cell r="G21">
            <v>110.99</v>
          </cell>
          <cell r="H21">
            <v>111.02</v>
          </cell>
          <cell r="I21">
            <v>111.02</v>
          </cell>
          <cell r="J21">
            <v>111.03</v>
          </cell>
          <cell r="K21">
            <v>111.02</v>
          </cell>
          <cell r="L21">
            <v>111.05</v>
          </cell>
          <cell r="M21">
            <v>111.08</v>
          </cell>
          <cell r="N21">
            <v>111.04</v>
          </cell>
          <cell r="O21">
            <v>111.02</v>
          </cell>
          <cell r="P21">
            <v>111.06</v>
          </cell>
          <cell r="Q21">
            <v>111</v>
          </cell>
          <cell r="R21">
            <v>111.09</v>
          </cell>
          <cell r="S21">
            <v>111.03</v>
          </cell>
          <cell r="T21">
            <v>111.03</v>
          </cell>
          <cell r="U21">
            <v>111.03</v>
          </cell>
          <cell r="V21">
            <v>111.03</v>
          </cell>
          <cell r="W21">
            <v>111.03</v>
          </cell>
          <cell r="X21">
            <v>111.09</v>
          </cell>
          <cell r="Y21">
            <v>111.06</v>
          </cell>
          <cell r="Z21">
            <v>111.03</v>
          </cell>
          <cell r="AA21">
            <v>111.03</v>
          </cell>
          <cell r="AB21">
            <v>2664.8500000000004</v>
          </cell>
        </row>
        <row r="27">
          <cell r="D27">
            <v>74</v>
          </cell>
          <cell r="E27">
            <v>74</v>
          </cell>
          <cell r="F27">
            <v>74</v>
          </cell>
          <cell r="G27">
            <v>74</v>
          </cell>
          <cell r="H27">
            <v>74</v>
          </cell>
          <cell r="I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1776</v>
          </cell>
        </row>
        <row r="29">
          <cell r="D29">
            <v>811.06999999999994</v>
          </cell>
          <cell r="E29">
            <v>810.27</v>
          </cell>
          <cell r="F29">
            <v>809.26</v>
          </cell>
          <cell r="G29">
            <v>809.67</v>
          </cell>
          <cell r="H29">
            <v>801.11</v>
          </cell>
          <cell r="I29">
            <v>803.31000000000006</v>
          </cell>
          <cell r="J29">
            <v>998.61</v>
          </cell>
          <cell r="K29">
            <v>791.86</v>
          </cell>
          <cell r="L29">
            <v>786.55</v>
          </cell>
          <cell r="M29">
            <v>798.8</v>
          </cell>
          <cell r="N29">
            <v>797.25</v>
          </cell>
          <cell r="O29">
            <v>730.36</v>
          </cell>
          <cell r="P29">
            <v>738.68999999999994</v>
          </cell>
          <cell r="Q29">
            <v>797.91</v>
          </cell>
          <cell r="R29">
            <v>810</v>
          </cell>
          <cell r="S29">
            <v>797.83999999999992</v>
          </cell>
          <cell r="T29">
            <v>807.31</v>
          </cell>
          <cell r="U29">
            <v>803.56</v>
          </cell>
          <cell r="V29">
            <v>796.90000000000009</v>
          </cell>
          <cell r="W29">
            <v>784.15</v>
          </cell>
          <cell r="X29">
            <v>791.92000000000007</v>
          </cell>
          <cell r="Y29">
            <v>810.44</v>
          </cell>
          <cell r="Z29">
            <v>820.05</v>
          </cell>
          <cell r="AA29">
            <v>820.05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13.333333333333334</v>
          </cell>
          <cell r="O71">
            <v>20.166666666666664</v>
          </cell>
          <cell r="P71">
            <v>20.166666666666664</v>
          </cell>
          <cell r="Q71">
            <v>16</v>
          </cell>
          <cell r="R71">
            <v>16</v>
          </cell>
          <cell r="S71">
            <v>13.333333333333334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44391</v>
          </cell>
        </row>
        <row r="26">
          <cell r="I26">
            <v>23760</v>
          </cell>
        </row>
        <row r="28">
          <cell r="I28">
            <v>10360</v>
          </cell>
        </row>
        <row r="29">
          <cell r="I29">
            <v>1504</v>
          </cell>
        </row>
        <row r="30">
          <cell r="I30">
            <v>15680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328.17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11" zoomScale="70" zoomScaleNormal="85" zoomScaleSheetLayoutView="70" zoomScalePageLayoutView="90" workbookViewId="0">
      <selection activeCell="S74" sqref="S74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796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44391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44392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30590.475000000002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2422.6400000000003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7925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1496.9587181887161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50.02</v>
      </c>
      <c r="AH13" s="71"/>
      <c r="AI13" s="69">
        <f>[1]Report_Actual_RTD!E5</f>
        <v>1105.51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44391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1043.78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24130.707999999999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49.98</v>
      </c>
      <c r="AH14" s="80"/>
      <c r="AI14" s="81">
        <f>[1]Report_Actual_RTD!E6</f>
        <v>1096.96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50.01</v>
      </c>
      <c r="AH15" s="90"/>
      <c r="AI15" s="81">
        <f>[1]Report_Actual_RTD!E7</f>
        <v>1094.02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50.02</v>
      </c>
      <c r="AH16" s="106">
        <f>IF(SUM(AG13:AG16)&gt;0,AVERAGE(AG13:AG16),"")</f>
        <v>50.0075</v>
      </c>
      <c r="AI16" s="81">
        <f>[1]Report_Actual_RTD!E8</f>
        <v>1086.06</v>
      </c>
      <c r="AJ16" s="82">
        <f>IF(SUM(AI13:AI16)&gt;0,AVERAGE(AI13:AI16),0)</f>
        <v>1095.6375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</v>
      </c>
      <c r="AH17" s="106"/>
      <c r="AI17" s="81">
        <f>[1]Report_Actual_RTD!E9</f>
        <v>1073.5899999999999</v>
      </c>
      <c r="AJ17" s="82"/>
      <c r="AP17" s="107"/>
      <c r="AQ17" s="107"/>
      <c r="AS17" s="108" t="s">
        <v>54</v>
      </c>
      <c r="AT17" s="117">
        <f>'[1]Report_Daily Hrly Load Sheet '!D21</f>
        <v>111.03</v>
      </c>
      <c r="AU17" s="117">
        <f>'[1]Report_Daily Hrly Load Sheet '!E21</f>
        <v>111.02</v>
      </c>
      <c r="AV17" s="117">
        <f>'[1]Report_Daily Hrly Load Sheet '!F21</f>
        <v>111.02</v>
      </c>
      <c r="AW17" s="117">
        <f>'[1]Report_Daily Hrly Load Sheet '!G21</f>
        <v>110.99</v>
      </c>
      <c r="AX17" s="117">
        <f>'[1]Report_Daily Hrly Load Sheet '!H21</f>
        <v>111.02</v>
      </c>
      <c r="AY17" s="117">
        <f>'[1]Report_Daily Hrly Load Sheet '!I21</f>
        <v>111.02</v>
      </c>
      <c r="AZ17" s="117">
        <f>'[1]Report_Daily Hrly Load Sheet '!J21</f>
        <v>111.03</v>
      </c>
      <c r="BA17" s="117">
        <f>'[1]Report_Daily Hrly Load Sheet '!K21</f>
        <v>111.02</v>
      </c>
      <c r="BB17" s="117">
        <f>'[1]Report_Daily Hrly Load Sheet '!L21</f>
        <v>111.05</v>
      </c>
      <c r="BC17" s="117">
        <f>'[1]Report_Daily Hrly Load Sheet '!M21</f>
        <v>111.08</v>
      </c>
      <c r="BD17" s="117">
        <f>'[1]Report_Daily Hrly Load Sheet '!N21</f>
        <v>111.04</v>
      </c>
      <c r="BE17" s="117">
        <f>'[1]Report_Daily Hrly Load Sheet '!O21</f>
        <v>111.02</v>
      </c>
      <c r="BF17" s="117">
        <f>'[1]Report_Daily Hrly Load Sheet '!P21</f>
        <v>111.06</v>
      </c>
      <c r="BG17" s="117">
        <f>'[1]Report_Daily Hrly Load Sheet '!Q21</f>
        <v>111</v>
      </c>
      <c r="BH17" s="117">
        <f>'[1]Report_Daily Hrly Load Sheet '!R21</f>
        <v>111.09</v>
      </c>
      <c r="BI17" s="117">
        <f>'[1]Report_Daily Hrly Load Sheet '!S21</f>
        <v>111.03</v>
      </c>
      <c r="BJ17" s="117">
        <f>'[1]Report_Daily Hrly Load Sheet '!T21</f>
        <v>111.03</v>
      </c>
      <c r="BK17" s="117">
        <f>'[1]Report_Daily Hrly Load Sheet '!U21</f>
        <v>111.03</v>
      </c>
      <c r="BL17" s="117">
        <f>'[1]Report_Daily Hrly Load Sheet '!V21</f>
        <v>111.03</v>
      </c>
      <c r="BM17" s="117">
        <f>'[1]Report_Daily Hrly Load Sheet '!W21</f>
        <v>111.03</v>
      </c>
      <c r="BN17" s="117">
        <f>'[1]Report_Daily Hrly Load Sheet '!X21</f>
        <v>111.09</v>
      </c>
      <c r="BO17" s="117">
        <f>'[1]Report_Daily Hrly Load Sheet '!Y21</f>
        <v>111.06</v>
      </c>
      <c r="BP17" s="117">
        <f>'[1]Report_Daily Hrly Load Sheet '!Z21</f>
        <v>111.03</v>
      </c>
      <c r="BQ17" s="117">
        <f>'[1]Report_Daily Hrly Load Sheet '!AA21</f>
        <v>111.03</v>
      </c>
      <c r="BR17" s="117">
        <f>'[1]Report_Daily Hrly Load Sheet '!AB21</f>
        <v>2664.8500000000004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50.03</v>
      </c>
      <c r="AH18" s="106"/>
      <c r="AI18" s="81">
        <f>[1]Report_Actual_RTD!E10</f>
        <v>1068.1500000000001</v>
      </c>
      <c r="AJ18" s="82"/>
      <c r="AP18" s="107"/>
      <c r="AQ18" s="107"/>
      <c r="AS18" s="108" t="s">
        <v>56</v>
      </c>
      <c r="AT18" s="117">
        <f>'[1]Report_Daily Hrly Load Sheet '!D27</f>
        <v>74</v>
      </c>
      <c r="AU18" s="117">
        <f>'[1]Report_Daily Hrly Load Sheet '!E27</f>
        <v>74</v>
      </c>
      <c r="AV18" s="117">
        <f>'[1]Report_Daily Hrly Load Sheet '!F27</f>
        <v>74</v>
      </c>
      <c r="AW18" s="117">
        <f>'[1]Report_Daily Hrly Load Sheet '!G27</f>
        <v>74</v>
      </c>
      <c r="AX18" s="117">
        <f>'[1]Report_Daily Hrly Load Sheet '!H27</f>
        <v>74</v>
      </c>
      <c r="AY18" s="117">
        <f>'[1]Report_Daily Hrly Load Sheet '!I27</f>
        <v>74</v>
      </c>
      <c r="AZ18" s="117">
        <f>'[1]Report_Daily Hrly Load Sheet '!J27</f>
        <v>74</v>
      </c>
      <c r="BA18" s="117">
        <f>'[1]Report_Daily Hrly Load Sheet '!K27</f>
        <v>74</v>
      </c>
      <c r="BB18" s="117">
        <f>'[1]Report_Daily Hrly Load Sheet '!L27</f>
        <v>74</v>
      </c>
      <c r="BC18" s="117">
        <f>'[1]Report_Daily Hrly Load Sheet '!M27</f>
        <v>74</v>
      </c>
      <c r="BD18" s="117">
        <f>'[1]Report_Daily Hrly Load Sheet '!N27</f>
        <v>74</v>
      </c>
      <c r="BE18" s="117">
        <f>'[1]Report_Daily Hrly Load Sheet '!O27</f>
        <v>74</v>
      </c>
      <c r="BF18" s="117">
        <f>'[1]Report_Daily Hrly Load Sheet '!P27</f>
        <v>74</v>
      </c>
      <c r="BG18" s="117">
        <f>'[1]Report_Daily Hrly Load Sheet '!Q27</f>
        <v>74</v>
      </c>
      <c r="BH18" s="117">
        <f>'[1]Report_Daily Hrly Load Sheet '!R27</f>
        <v>74</v>
      </c>
      <c r="BI18" s="117">
        <f>'[1]Report_Daily Hrly Load Sheet '!S27</f>
        <v>74</v>
      </c>
      <c r="BJ18" s="117">
        <f>'[1]Report_Daily Hrly Load Sheet '!T27</f>
        <v>74</v>
      </c>
      <c r="BK18" s="117">
        <f>'[1]Report_Daily Hrly Load Sheet '!U27</f>
        <v>74</v>
      </c>
      <c r="BL18" s="117">
        <f>'[1]Report_Daily Hrly Load Sheet '!V27</f>
        <v>74</v>
      </c>
      <c r="BM18" s="117">
        <f>'[1]Report_Daily Hrly Load Sheet '!W27</f>
        <v>74</v>
      </c>
      <c r="BN18" s="117">
        <f>'[1]Report_Daily Hrly Load Sheet '!X27</f>
        <v>74</v>
      </c>
      <c r="BO18" s="117">
        <f>'[1]Report_Daily Hrly Load Sheet '!Y27</f>
        <v>74</v>
      </c>
      <c r="BP18" s="117">
        <f>'[1]Report_Daily Hrly Load Sheet '!Z27</f>
        <v>74</v>
      </c>
      <c r="BQ18" s="117">
        <f>'[1]Report_Daily Hrly Load Sheet '!AA27</f>
        <v>74</v>
      </c>
      <c r="BR18" s="117">
        <f>'[1]Report_Daily Hrly Load Sheet '!AB27</f>
        <v>1776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50.02</v>
      </c>
      <c r="AH19" s="106"/>
      <c r="AI19" s="81">
        <f>[1]Report_Actual_RTD!E11</f>
        <v>1054.3900000000001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50.02</v>
      </c>
      <c r="AH20" s="106">
        <f>IF(SUM(AG17:AG20)&gt;0,AVERAGE(AG17:AG20),"")</f>
        <v>50.017500000000005</v>
      </c>
      <c r="AI20" s="81">
        <f>[1]Report_Actual_RTD!E12</f>
        <v>1065.57</v>
      </c>
      <c r="AJ20" s="82">
        <f>IF(SUM(AI17:AI20)&gt;0,AVERAGE(AI17:AI20),0)</f>
        <v>1065.425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50.05</v>
      </c>
      <c r="AH21" s="79"/>
      <c r="AI21" s="81">
        <f>[1]Report_Actual_RTD!E13</f>
        <v>1045.94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1050.82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50.05</v>
      </c>
      <c r="AH23" s="106"/>
      <c r="AI23" s="81">
        <f>[1]Report_Actual_RTD!E15</f>
        <v>1051.28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50.04</v>
      </c>
      <c r="AH24" s="145">
        <f>IF(SUM(AG21:AG24)&gt;0,AVERAGE(AG21:AG24),"")</f>
        <v>50.042499999999997</v>
      </c>
      <c r="AI24" s="81">
        <f>[1]Report_Actual_RTD!E16</f>
        <v>1050.47</v>
      </c>
      <c r="AJ24" s="82">
        <f>IF(SUM(AI21:AI24)&gt;0,AVERAGE(AI21:AI24),0)</f>
        <v>1049.6275000000001</v>
      </c>
      <c r="AP24" s="146"/>
      <c r="AQ24" s="147"/>
    </row>
    <row r="25" spans="1:70" ht="18" customHeight="1">
      <c r="A25" s="148">
        <v>1</v>
      </c>
      <c r="B25" s="149">
        <f>T25/$T$50*$V$14</f>
        <v>1012.6638431929731</v>
      </c>
      <c r="C25" s="149">
        <f>IF($V$11=0,0,U25/$U$50*$V$11)</f>
        <v>71.380082498526818</v>
      </c>
      <c r="D25" s="149">
        <f>IF(V25=0,0,V25/$V$50*$V$12)</f>
        <v>330.20833333333331</v>
      </c>
      <c r="E25" s="149">
        <f>AT17</f>
        <v>111.03</v>
      </c>
      <c r="F25" s="149">
        <f>AT18</f>
        <v>74</v>
      </c>
      <c r="G25" s="149">
        <f>B25+C25+D25+E25+F25</f>
        <v>1599.2822590248331</v>
      </c>
      <c r="H25" s="150">
        <f t="shared" ref="H25:H48" si="0">I25-G25</f>
        <v>-503.7404697135994</v>
      </c>
      <c r="I25" s="150">
        <f t="shared" ref="I25:I48" si="1">AC25</f>
        <v>1095.5417893112337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1095.5417893112337</v>
      </c>
      <c r="Q25" s="15"/>
      <c r="R25" s="22"/>
      <c r="S25" s="108">
        <v>1</v>
      </c>
      <c r="T25" s="139">
        <f>'[1]Report_Daily Hrly Load Sheet '!D29</f>
        <v>811.06999999999994</v>
      </c>
      <c r="U25" s="139">
        <f>'[1]Report_Daily Hrly Load Sheet '!D20</f>
        <v>100</v>
      </c>
      <c r="V25" s="139">
        <f>'[1]Report_Daily Hrly Load Sheet '!D7</f>
        <v>330</v>
      </c>
      <c r="W25" s="140">
        <f t="shared" ref="W25:W48" si="6">T25+U25+V25</f>
        <v>1241.07</v>
      </c>
      <c r="X25" s="140">
        <f>AJ16</f>
        <v>1095.6375</v>
      </c>
      <c r="Y25" s="154">
        <f>MAX(AI13:AI16)</f>
        <v>1105.51</v>
      </c>
      <c r="Z25" s="154">
        <f>MIN(AI13:AI16)</f>
        <v>1086.06</v>
      </c>
      <c r="AA25" s="155">
        <f t="shared" ref="AA25:AA48" si="7">IF(Y25=MAX($Y$25:$Y$48),MAX($Y$25:$Y$48),IF(Z25=MIN($Z$25:$Z$48),MIN($Z$25:$Z$48),X25))</f>
        <v>1095.6375</v>
      </c>
      <c r="AB25" s="155">
        <f t="shared" ref="AB25:AB48" si="8">AA25</f>
        <v>1095.6375</v>
      </c>
      <c r="AC25" s="155">
        <f t="shared" ref="AC25:AC48" si="9">IF(AB25=$AG$112,$AG$112,IF(AB25=$AG$113,$AG$113,AB25*($AI$111/$AB$50)))</f>
        <v>1095.5417893112337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50.05</v>
      </c>
      <c r="AH25" s="80"/>
      <c r="AI25" s="81">
        <f>[1]Report_Actual_RTD!E17</f>
        <v>1051.44</v>
      </c>
      <c r="AJ25" s="82"/>
      <c r="AP25" s="158">
        <f t="shared" ref="AP25:AP48" si="10">U25</f>
        <v>100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1011.6650008309645</v>
      </c>
      <c r="C26" s="149">
        <f t="shared" ref="C26:C48" si="12">IF($V$11=0,0,U26/$U$50*$V$11)</f>
        <v>785.18090748379507</v>
      </c>
      <c r="D26" s="149">
        <f t="shared" ref="D26:D47" si="13">IF(V26=0,0,V26/$V$50*$V$12)</f>
        <v>330.20833333333331</v>
      </c>
      <c r="E26" s="149">
        <f>AU17</f>
        <v>111.02</v>
      </c>
      <c r="F26" s="149">
        <f>AU18</f>
        <v>74</v>
      </c>
      <c r="G26" s="149">
        <f t="shared" ref="G26:G48" si="14">B26+C26+D26+E26+F26</f>
        <v>2312.074241648093</v>
      </c>
      <c r="H26" s="150">
        <f t="shared" si="0"/>
        <v>-1246.7423130887646</v>
      </c>
      <c r="I26" s="150">
        <f t="shared" si="1"/>
        <v>1065.3319285593284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1065.3319285593284</v>
      </c>
      <c r="Q26" s="15"/>
      <c r="R26" s="161"/>
      <c r="S26" s="108">
        <v>2</v>
      </c>
      <c r="T26" s="139">
        <f>'[1]Report_Daily Hrly Load Sheet '!E29</f>
        <v>810.27</v>
      </c>
      <c r="U26" s="139">
        <f>'[1]Report_Daily Hrly Load Sheet '!E20</f>
        <v>1100</v>
      </c>
      <c r="V26" s="139">
        <f>'[1]Report_Daily Hrly Load Sheet '!E7</f>
        <v>330</v>
      </c>
      <c r="W26" s="140">
        <f t="shared" si="6"/>
        <v>2240.27</v>
      </c>
      <c r="X26" s="140">
        <f>AJ20</f>
        <v>1065.425</v>
      </c>
      <c r="Y26" s="154">
        <f>MAX(AI17:AI20)</f>
        <v>1073.5899999999999</v>
      </c>
      <c r="Z26" s="154">
        <f>MIN(AI17:AI20)</f>
        <v>1054.3900000000001</v>
      </c>
      <c r="AA26" s="155">
        <f t="shared" si="7"/>
        <v>1065.425</v>
      </c>
      <c r="AB26" s="155">
        <f t="shared" si="8"/>
        <v>1065.425</v>
      </c>
      <c r="AC26" s="155">
        <f t="shared" si="9"/>
        <v>1065.3319285593284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50.04</v>
      </c>
      <c r="AH26" s="80"/>
      <c r="AI26" s="81">
        <f>[1]Report_Actual_RTD!E18</f>
        <v>1046.3599999999999</v>
      </c>
      <c r="AJ26" s="82"/>
      <c r="AP26" s="158">
        <f t="shared" si="10"/>
        <v>1100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1010.4039623489285</v>
      </c>
      <c r="C27" s="149">
        <f t="shared" si="12"/>
        <v>71.380082498526818</v>
      </c>
      <c r="D27" s="149">
        <f t="shared" si="13"/>
        <v>330.20833333333331</v>
      </c>
      <c r="E27" s="149">
        <f>AV17</f>
        <v>111.02</v>
      </c>
      <c r="F27" s="149">
        <f>AV18</f>
        <v>74</v>
      </c>
      <c r="G27" s="149">
        <f t="shared" si="14"/>
        <v>1597.0123781807886</v>
      </c>
      <c r="H27" s="150">
        <f t="shared" si="0"/>
        <v>-547.47656961246457</v>
      </c>
      <c r="I27" s="150">
        <f t="shared" si="1"/>
        <v>1049.535808568324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1049.535808568324</v>
      </c>
      <c r="Q27" s="164"/>
      <c r="R27" s="161"/>
      <c r="S27" s="165">
        <v>3</v>
      </c>
      <c r="T27" s="139">
        <f>'[1]Report_Daily Hrly Load Sheet '!F29</f>
        <v>809.26</v>
      </c>
      <c r="U27" s="139">
        <f>'[1]Report_Daily Hrly Load Sheet '!F20</f>
        <v>100</v>
      </c>
      <c r="V27" s="166">
        <f>'[1]Report_Daily Hrly Load Sheet '!F7</f>
        <v>330</v>
      </c>
      <c r="W27" s="140">
        <f t="shared" si="6"/>
        <v>1239.26</v>
      </c>
      <c r="X27" s="140">
        <f>AJ24</f>
        <v>1049.6275000000001</v>
      </c>
      <c r="Y27" s="154">
        <f>MAX(AI21:AI24)</f>
        <v>1051.28</v>
      </c>
      <c r="Z27" s="154">
        <f>MIN(AI21:AI24)</f>
        <v>1045.94</v>
      </c>
      <c r="AA27" s="155">
        <f t="shared" si="7"/>
        <v>1049.6275000000001</v>
      </c>
      <c r="AB27" s="155">
        <f t="shared" si="8"/>
        <v>1049.6275000000001</v>
      </c>
      <c r="AC27" s="155">
        <f t="shared" si="9"/>
        <v>1049.535808568324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50.04</v>
      </c>
      <c r="AH27" s="80"/>
      <c r="AI27" s="81">
        <f>[1]Report_Actual_RTD!E19</f>
        <v>1043.78</v>
      </c>
      <c r="AJ27" s="82"/>
      <c r="AP27" s="168">
        <f t="shared" si="10"/>
        <v>100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1010.9158690594579</v>
      </c>
      <c r="C28" s="149">
        <f t="shared" si="12"/>
        <v>71.380082498526818</v>
      </c>
      <c r="D28" s="149">
        <f t="shared" si="13"/>
        <v>330.20833333333331</v>
      </c>
      <c r="E28" s="149">
        <f>AW17</f>
        <v>110.99</v>
      </c>
      <c r="F28" s="149">
        <f>AW18</f>
        <v>74</v>
      </c>
      <c r="G28" s="149">
        <f t="shared" si="14"/>
        <v>1597.4942848913181</v>
      </c>
      <c r="H28" s="150">
        <f t="shared" si="0"/>
        <v>-553.71428489131813</v>
      </c>
      <c r="I28" s="150">
        <f t="shared" si="1"/>
        <v>1043.78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1043.78</v>
      </c>
      <c r="Q28" s="9"/>
      <c r="R28" s="161"/>
      <c r="S28" s="170">
        <v>4</v>
      </c>
      <c r="T28" s="139">
        <f>'[1]Report_Daily Hrly Load Sheet '!G29</f>
        <v>809.67</v>
      </c>
      <c r="U28" s="139">
        <f>'[1]Report_Daily Hrly Load Sheet '!G20</f>
        <v>100</v>
      </c>
      <c r="V28" s="139">
        <f>'[1]Report_Daily Hrly Load Sheet '!G7</f>
        <v>330</v>
      </c>
      <c r="W28" s="140">
        <f t="shared" si="6"/>
        <v>1239.67</v>
      </c>
      <c r="X28" s="140">
        <f>AJ28</f>
        <v>1051.9175</v>
      </c>
      <c r="Y28" s="154">
        <f>MAX(AI25:AI28)</f>
        <v>1066.0899999999999</v>
      </c>
      <c r="Z28" s="154">
        <f>MIN(AI25:AI28)</f>
        <v>1043.78</v>
      </c>
      <c r="AA28" s="155">
        <f t="shared" si="7"/>
        <v>1043.78</v>
      </c>
      <c r="AB28" s="155">
        <f t="shared" si="8"/>
        <v>1043.78</v>
      </c>
      <c r="AC28" s="155">
        <f t="shared" si="9"/>
        <v>1043.78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50.06</v>
      </c>
      <c r="AH28" s="145">
        <f>IF(SUM(AG25:AG28)&gt;0,AVERAGE(AG25:AG28),"")</f>
        <v>50.047499999999999</v>
      </c>
      <c r="AI28" s="81">
        <f>[1]Report_Actual_RTD!E20</f>
        <v>1066.0899999999999</v>
      </c>
      <c r="AJ28" s="82">
        <f>IF(SUM(AI25:AI28)&gt;0,AVERAGE(AI25:AI28),0)</f>
        <v>1051.9175</v>
      </c>
      <c r="AP28" s="158">
        <f t="shared" si="10"/>
        <v>100</v>
      </c>
      <c r="AQ28" s="171">
        <v>4</v>
      </c>
    </row>
    <row r="29" spans="1:70" ht="18" customHeight="1">
      <c r="A29" s="148">
        <v>5</v>
      </c>
      <c r="B29" s="149">
        <f t="shared" si="11"/>
        <v>1000.2282557859651</v>
      </c>
      <c r="C29" s="149">
        <f t="shared" si="12"/>
        <v>71.380082498526818</v>
      </c>
      <c r="D29" s="149">
        <f t="shared" si="13"/>
        <v>330.20833333333331</v>
      </c>
      <c r="E29" s="149">
        <f>AX17</f>
        <v>111.02</v>
      </c>
      <c r="F29" s="149">
        <f>AX18</f>
        <v>74</v>
      </c>
      <c r="G29" s="149">
        <f t="shared" si="14"/>
        <v>1586.8366716178252</v>
      </c>
      <c r="H29" s="150">
        <f t="shared" si="0"/>
        <v>-518.37251670167961</v>
      </c>
      <c r="I29" s="150">
        <f t="shared" si="1"/>
        <v>1068.4641549161456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1068.4641549161456</v>
      </c>
      <c r="Q29" s="15"/>
      <c r="R29" s="161"/>
      <c r="S29" s="108">
        <v>5</v>
      </c>
      <c r="T29" s="139">
        <f>'[1]Report_Daily Hrly Load Sheet '!H29</f>
        <v>801.11</v>
      </c>
      <c r="U29" s="139">
        <f>'[1]Report_Daily Hrly Load Sheet '!H20</f>
        <v>100</v>
      </c>
      <c r="V29" s="139">
        <f>'[1]Report_Daily Hrly Load Sheet '!H7</f>
        <v>330</v>
      </c>
      <c r="W29" s="140">
        <f t="shared" si="6"/>
        <v>1231.1100000000001</v>
      </c>
      <c r="X29" s="140">
        <f>AJ32</f>
        <v>1068.5574999999999</v>
      </c>
      <c r="Y29" s="154">
        <f>MAX(AI29:AI32)</f>
        <v>1085.3699999999999</v>
      </c>
      <c r="Z29" s="154">
        <f>MIN(AI29:AI32)</f>
        <v>1056.07</v>
      </c>
      <c r="AA29" s="155">
        <f t="shared" si="7"/>
        <v>1068.5574999999999</v>
      </c>
      <c r="AB29" s="155">
        <f t="shared" si="8"/>
        <v>1068.5574999999999</v>
      </c>
      <c r="AC29" s="155">
        <f t="shared" si="9"/>
        <v>1068.4641549161456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50.03</v>
      </c>
      <c r="AH29" s="80"/>
      <c r="AI29" s="81">
        <f>[1]Report_Actual_RTD!E21</f>
        <v>1066.58</v>
      </c>
      <c r="AJ29" s="82"/>
      <c r="AP29" s="158">
        <f t="shared" si="10"/>
        <v>100</v>
      </c>
      <c r="AQ29" s="147">
        <v>5</v>
      </c>
    </row>
    <row r="30" spans="1:70" ht="18" customHeight="1">
      <c r="A30" s="148">
        <v>6</v>
      </c>
      <c r="B30" s="149">
        <f t="shared" si="11"/>
        <v>1002.975072281489</v>
      </c>
      <c r="C30" s="149">
        <f t="shared" si="12"/>
        <v>71.380082498526818</v>
      </c>
      <c r="D30" s="149">
        <f t="shared" si="13"/>
        <v>330.20833333333331</v>
      </c>
      <c r="E30" s="149">
        <f>AY17</f>
        <v>111.02</v>
      </c>
      <c r="F30" s="149">
        <f>AY18</f>
        <v>74</v>
      </c>
      <c r="G30" s="149">
        <f t="shared" si="14"/>
        <v>1589.5834881133492</v>
      </c>
      <c r="H30" s="150">
        <f t="shared" si="0"/>
        <v>-433.98694541330519</v>
      </c>
      <c r="I30" s="150">
        <f t="shared" si="1"/>
        <v>1155.596542700044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1155.596542700044</v>
      </c>
      <c r="Q30" s="15"/>
      <c r="R30" s="161"/>
      <c r="S30" s="108">
        <v>6</v>
      </c>
      <c r="T30" s="139">
        <f>'[1]Report_Daily Hrly Load Sheet '!I29</f>
        <v>803.31000000000006</v>
      </c>
      <c r="U30" s="139">
        <f>'[1]Report_Daily Hrly Load Sheet '!I20</f>
        <v>100</v>
      </c>
      <c r="V30" s="139">
        <f>'[1]Report_Daily Hrly Load Sheet '!I7</f>
        <v>330</v>
      </c>
      <c r="W30" s="140">
        <f t="shared" si="6"/>
        <v>1233.31</v>
      </c>
      <c r="X30" s="140">
        <f>AJ36</f>
        <v>1155.6975</v>
      </c>
      <c r="Y30" s="154">
        <f>MAX(AI33:AI36)</f>
        <v>1193.81</v>
      </c>
      <c r="Z30" s="154">
        <f>MIN(AI33:AI36)</f>
        <v>1108.9000000000001</v>
      </c>
      <c r="AA30" s="155">
        <f t="shared" si="7"/>
        <v>1155.6975</v>
      </c>
      <c r="AB30" s="155">
        <f t="shared" si="8"/>
        <v>1155.6975</v>
      </c>
      <c r="AC30" s="155">
        <f t="shared" si="9"/>
        <v>1155.596542700044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50.04</v>
      </c>
      <c r="AH30" s="90"/>
      <c r="AI30" s="81">
        <f>[1]Report_Actual_RTD!E22</f>
        <v>1056.07</v>
      </c>
      <c r="AJ30" s="82"/>
      <c r="AP30" s="158">
        <f t="shared" si="10"/>
        <v>100</v>
      </c>
      <c r="AQ30" s="147">
        <v>6</v>
      </c>
    </row>
    <row r="31" spans="1:70" ht="18" customHeight="1">
      <c r="A31" s="148">
        <v>7</v>
      </c>
      <c r="B31" s="149">
        <f t="shared" si="11"/>
        <v>1246.8174639068575</v>
      </c>
      <c r="C31" s="149">
        <f t="shared" si="12"/>
        <v>72.093883323512088</v>
      </c>
      <c r="D31" s="149">
        <f t="shared" si="13"/>
        <v>330.20833333333331</v>
      </c>
      <c r="E31" s="149">
        <f>AZ17</f>
        <v>111.03</v>
      </c>
      <c r="F31" s="149">
        <f>AZ18</f>
        <v>74</v>
      </c>
      <c r="G31" s="149">
        <f t="shared" si="14"/>
        <v>1834.1496805637028</v>
      </c>
      <c r="H31" s="150">
        <f t="shared" si="0"/>
        <v>-556.18382851096771</v>
      </c>
      <c r="I31" s="150">
        <f t="shared" si="1"/>
        <v>1277.965852052735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1277.965852052735</v>
      </c>
      <c r="Q31" s="15"/>
      <c r="R31" s="161"/>
      <c r="S31" s="108">
        <v>7</v>
      </c>
      <c r="T31" s="139">
        <f>'[1]Report_Daily Hrly Load Sheet '!J29</f>
        <v>998.61</v>
      </c>
      <c r="U31" s="139">
        <f>'[1]Report_Daily Hrly Load Sheet '!J20</f>
        <v>101</v>
      </c>
      <c r="V31" s="139">
        <f>'[1]Report_Daily Hrly Load Sheet '!J7</f>
        <v>330</v>
      </c>
      <c r="W31" s="140">
        <f t="shared" si="6"/>
        <v>1429.6100000000001</v>
      </c>
      <c r="X31" s="140">
        <f>AJ40</f>
        <v>1278.0775000000001</v>
      </c>
      <c r="Y31" s="154">
        <f>MAX(AI37:AI40)</f>
        <v>1302.92</v>
      </c>
      <c r="Z31" s="154">
        <f>MIN(AI37:AI40)</f>
        <v>1243.73</v>
      </c>
      <c r="AA31" s="155">
        <f t="shared" si="7"/>
        <v>1278.0775000000001</v>
      </c>
      <c r="AB31" s="155">
        <f t="shared" si="8"/>
        <v>1278.0775000000001</v>
      </c>
      <c r="AC31" s="155">
        <f t="shared" si="9"/>
        <v>1277.965852052735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50.02</v>
      </c>
      <c r="AH31" s="90"/>
      <c r="AI31" s="81">
        <f>[1]Report_Actual_RTD!E23</f>
        <v>1066.21</v>
      </c>
      <c r="AJ31" s="82"/>
      <c r="AP31" s="158">
        <f t="shared" si="10"/>
        <v>101</v>
      </c>
      <c r="AQ31" s="147">
        <v>7</v>
      </c>
    </row>
    <row r="32" spans="1:70" ht="18" customHeight="1">
      <c r="A32" s="148">
        <v>8</v>
      </c>
      <c r="B32" s="149">
        <f t="shared" si="11"/>
        <v>988.67914097523976</v>
      </c>
      <c r="C32" s="149">
        <f t="shared" si="12"/>
        <v>72.807684148497358</v>
      </c>
      <c r="D32" s="149">
        <f t="shared" si="13"/>
        <v>330.20833333333331</v>
      </c>
      <c r="E32" s="149">
        <f>BA17</f>
        <v>111.02</v>
      </c>
      <c r="F32" s="149">
        <f>BA18</f>
        <v>74</v>
      </c>
      <c r="G32" s="149">
        <f t="shared" si="14"/>
        <v>1576.7151584570704</v>
      </c>
      <c r="H32" s="150">
        <f t="shared" si="0"/>
        <v>-208.54218724064049</v>
      </c>
      <c r="I32" s="150">
        <f t="shared" si="1"/>
        <v>1368.1729712164299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1368.1729712164299</v>
      </c>
      <c r="Q32" s="15"/>
      <c r="R32" s="22"/>
      <c r="S32" s="108">
        <v>8</v>
      </c>
      <c r="T32" s="139">
        <f>'[1]Report_Daily Hrly Load Sheet '!K29</f>
        <v>791.86</v>
      </c>
      <c r="U32" s="139">
        <f>'[1]Report_Daily Hrly Load Sheet '!K20</f>
        <v>102</v>
      </c>
      <c r="V32" s="139">
        <f>'[1]Report_Daily Hrly Load Sheet '!K7</f>
        <v>330</v>
      </c>
      <c r="W32" s="140">
        <f t="shared" si="6"/>
        <v>1223.8600000000001</v>
      </c>
      <c r="X32" s="140">
        <f>AJ44</f>
        <v>1368.2925</v>
      </c>
      <c r="Y32" s="154">
        <f>MAX(AI41:AI44)</f>
        <v>1395.75</v>
      </c>
      <c r="Z32" s="154">
        <f>MIN(AI41:AI44)</f>
        <v>1327.14</v>
      </c>
      <c r="AA32" s="155">
        <f t="shared" si="7"/>
        <v>1368.2925</v>
      </c>
      <c r="AB32" s="155">
        <f t="shared" si="8"/>
        <v>1368.2925</v>
      </c>
      <c r="AC32" s="155">
        <f t="shared" si="9"/>
        <v>1368.1729712164299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</v>
      </c>
      <c r="AH32" s="174">
        <f>IF(SUM(AG29:AG32)&gt;0,AVERAGE(AG29:AG32),"")</f>
        <v>50.022500000000001</v>
      </c>
      <c r="AI32" s="81">
        <f>[1]Report_Actual_RTD!E24</f>
        <v>1085.3699999999999</v>
      </c>
      <c r="AJ32" s="82">
        <f>IF(SUM(AI29:AI32)&gt;0,AVERAGE(AI29:AI32),0)</f>
        <v>1068.5574999999999</v>
      </c>
      <c r="AP32" s="158">
        <f t="shared" si="10"/>
        <v>102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982.04932479740705</v>
      </c>
      <c r="C33" s="149">
        <f t="shared" si="12"/>
        <v>71.380082498526818</v>
      </c>
      <c r="D33" s="149">
        <f t="shared" si="13"/>
        <v>330.20833333333331</v>
      </c>
      <c r="E33" s="149">
        <f>BB17</f>
        <v>111.05</v>
      </c>
      <c r="F33" s="149">
        <f>BB18</f>
        <v>74</v>
      </c>
      <c r="G33" s="149">
        <f t="shared" si="14"/>
        <v>1568.6877406292672</v>
      </c>
      <c r="H33" s="150">
        <f t="shared" si="0"/>
        <v>-135.54794516118091</v>
      </c>
      <c r="I33" s="150">
        <f t="shared" si="1"/>
        <v>1433.1397954680863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1433.1397954680863</v>
      </c>
      <c r="Q33" s="9"/>
      <c r="R33" s="161"/>
      <c r="S33" s="170">
        <v>9</v>
      </c>
      <c r="T33" s="139">
        <f>'[1]Report_Daily Hrly Load Sheet '!L29</f>
        <v>786.55</v>
      </c>
      <c r="U33" s="139">
        <f>'[1]Report_Daily Hrly Load Sheet '!L20</f>
        <v>100</v>
      </c>
      <c r="V33" s="139">
        <f>'[1]Report_Daily Hrly Load Sheet '!L7</f>
        <v>330</v>
      </c>
      <c r="W33" s="140">
        <f t="shared" si="6"/>
        <v>1216.55</v>
      </c>
      <c r="X33" s="140">
        <f>AJ48</f>
        <v>1433.2649999999999</v>
      </c>
      <c r="Y33" s="154">
        <f>MAX(AI45:AI48)</f>
        <v>1445.96</v>
      </c>
      <c r="Z33" s="154">
        <f>MIN(AI45:AI48)</f>
        <v>1423.35</v>
      </c>
      <c r="AA33" s="155">
        <f t="shared" si="7"/>
        <v>1433.2649999999999</v>
      </c>
      <c r="AB33" s="155">
        <f t="shared" si="8"/>
        <v>1433.2649999999999</v>
      </c>
      <c r="AC33" s="155">
        <f t="shared" si="9"/>
        <v>1433.1397954680863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50.01</v>
      </c>
      <c r="AH33" s="90"/>
      <c r="AI33" s="81">
        <f>[1]Report_Actual_RTD!E25</f>
        <v>1108.9000000000001</v>
      </c>
      <c r="AJ33" s="82"/>
      <c r="AP33" s="158">
        <f t="shared" si="10"/>
        <v>100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997.34409846566496</v>
      </c>
      <c r="C34" s="149">
        <f t="shared" si="12"/>
        <v>71.380082498526818</v>
      </c>
      <c r="D34" s="149">
        <f t="shared" si="13"/>
        <v>330.20833333333331</v>
      </c>
      <c r="E34" s="149">
        <f>BC17</f>
        <v>111.08</v>
      </c>
      <c r="F34" s="149">
        <f>BC18</f>
        <v>74</v>
      </c>
      <c r="G34" s="149">
        <f t="shared" si="14"/>
        <v>1584.0125142975251</v>
      </c>
      <c r="H34" s="150">
        <f t="shared" si="0"/>
        <v>-91.792514297525031</v>
      </c>
      <c r="I34" s="150">
        <f t="shared" si="1"/>
        <v>1492.22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1492.22</v>
      </c>
      <c r="Q34" s="175"/>
      <c r="R34" s="161"/>
      <c r="S34" s="165">
        <v>10</v>
      </c>
      <c r="T34" s="139">
        <f>'[1]Report_Daily Hrly Load Sheet '!M29</f>
        <v>798.8</v>
      </c>
      <c r="U34" s="139">
        <f>'[1]Report_Daily Hrly Load Sheet '!M20</f>
        <v>100</v>
      </c>
      <c r="V34" s="166">
        <f>'[1]Report_Daily Hrly Load Sheet '!M7</f>
        <v>330</v>
      </c>
      <c r="W34" s="140">
        <f t="shared" si="6"/>
        <v>1228.8</v>
      </c>
      <c r="X34" s="176">
        <f>AJ52</f>
        <v>1481.41</v>
      </c>
      <c r="Y34" s="154">
        <f>MAX(AI49:AI52)</f>
        <v>1492.22</v>
      </c>
      <c r="Z34" s="154">
        <f>MIN(AI49:AI52)</f>
        <v>1464.97</v>
      </c>
      <c r="AA34" s="155">
        <f t="shared" si="7"/>
        <v>1492.22</v>
      </c>
      <c r="AB34" s="155">
        <f t="shared" si="8"/>
        <v>1492.22</v>
      </c>
      <c r="AC34" s="155">
        <f t="shared" si="9"/>
        <v>1492.22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50.03</v>
      </c>
      <c r="AH34" s="90"/>
      <c r="AI34" s="81">
        <f>[1]Report_Actual_RTD!E26</f>
        <v>1148.6199999999999</v>
      </c>
      <c r="AJ34" s="82"/>
      <c r="AP34" s="168">
        <f t="shared" si="10"/>
        <v>100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995.40884138927333</v>
      </c>
      <c r="C35" s="149">
        <f t="shared" si="12"/>
        <v>71.380082498526818</v>
      </c>
      <c r="D35" s="149">
        <f t="shared" si="13"/>
        <v>330.20833333333331</v>
      </c>
      <c r="E35" s="149">
        <f>BD17</f>
        <v>111.04</v>
      </c>
      <c r="F35" s="149">
        <f>BD18</f>
        <v>74</v>
      </c>
      <c r="G35" s="149">
        <f t="shared" si="14"/>
        <v>1582.0372572211334</v>
      </c>
      <c r="H35" s="150">
        <f t="shared" si="0"/>
        <v>-98.411872365750469</v>
      </c>
      <c r="I35" s="150">
        <f t="shared" si="1"/>
        <v>1483.6253848553829</v>
      </c>
      <c r="J35" s="150">
        <v>0</v>
      </c>
      <c r="K35" s="150">
        <f t="shared" si="2"/>
        <v>13.333333333333334</v>
      </c>
      <c r="L35" s="151">
        <v>0</v>
      </c>
      <c r="M35" s="151">
        <v>0</v>
      </c>
      <c r="N35" s="150">
        <f t="shared" si="3"/>
        <v>13.333333333333334</v>
      </c>
      <c r="O35" s="152">
        <f t="shared" si="4"/>
        <v>1.3333333333333334E-2</v>
      </c>
      <c r="P35" s="153">
        <f t="shared" si="5"/>
        <v>1496.9587181887161</v>
      </c>
      <c r="Q35" s="15"/>
      <c r="R35" s="161"/>
      <c r="S35" s="108">
        <v>11</v>
      </c>
      <c r="T35" s="139">
        <f>'[1]Report_Daily Hrly Load Sheet '!N29</f>
        <v>797.25</v>
      </c>
      <c r="U35" s="139">
        <f>'[1]Report_Daily Hrly Load Sheet '!N20</f>
        <v>100</v>
      </c>
      <c r="V35" s="139">
        <f>'[1]Report_Daily Hrly Load Sheet '!N7</f>
        <v>330</v>
      </c>
      <c r="W35" s="140">
        <f t="shared" si="6"/>
        <v>1227.25</v>
      </c>
      <c r="X35" s="140">
        <f>AJ56</f>
        <v>1483.7549999999999</v>
      </c>
      <c r="Y35" s="154">
        <f>MAX(AI53:AI56)</f>
        <v>1489.42</v>
      </c>
      <c r="Z35" s="154">
        <f>MIN(AI53:AI56)</f>
        <v>1469.87</v>
      </c>
      <c r="AA35" s="155">
        <f t="shared" si="7"/>
        <v>1483.7549999999999</v>
      </c>
      <c r="AB35" s="155">
        <f t="shared" si="8"/>
        <v>1483.7549999999999</v>
      </c>
      <c r="AC35" s="155">
        <f t="shared" si="9"/>
        <v>1483.6253848553829</v>
      </c>
      <c r="AD35" s="162">
        <f>'[1]Report_Daily Hrly Load Sheet '!$N$71</f>
        <v>13.333333333333334</v>
      </c>
      <c r="AE35" s="157">
        <v>23</v>
      </c>
      <c r="AF35" s="78" t="s">
        <v>87</v>
      </c>
      <c r="AG35" s="79">
        <f>IF([1]Report_Actual_RTD!C27="","",[1]Report_Actual_RTD!C27)</f>
        <v>50.04</v>
      </c>
      <c r="AH35" s="80"/>
      <c r="AI35" s="81">
        <f>[1]Report_Actual_RTD!E27</f>
        <v>1171.46</v>
      </c>
      <c r="AJ35" s="82"/>
      <c r="AP35" s="178">
        <f t="shared" si="10"/>
        <v>100</v>
      </c>
      <c r="AQ35" s="147">
        <v>11</v>
      </c>
    </row>
    <row r="36" spans="1:43" ht="18" customHeight="1">
      <c r="A36" s="148">
        <v>12</v>
      </c>
      <c r="B36" s="149">
        <f t="shared" si="11"/>
        <v>911.89313439582259</v>
      </c>
      <c r="C36" s="149">
        <f t="shared" si="12"/>
        <v>71.380082498526818</v>
      </c>
      <c r="D36" s="149">
        <f t="shared" si="13"/>
        <v>330.20833333333331</v>
      </c>
      <c r="E36" s="149">
        <f>BE17</f>
        <v>111.02</v>
      </c>
      <c r="F36" s="149">
        <f>BE18</f>
        <v>74</v>
      </c>
      <c r="G36" s="149">
        <f t="shared" si="14"/>
        <v>1498.5015502276826</v>
      </c>
      <c r="H36" s="150">
        <f t="shared" si="0"/>
        <v>-46.95836254978849</v>
      </c>
      <c r="I36" s="150">
        <f t="shared" si="1"/>
        <v>1451.5431876778941</v>
      </c>
      <c r="J36" s="150">
        <v>0</v>
      </c>
      <c r="K36" s="150">
        <f t="shared" si="2"/>
        <v>20.166666666666664</v>
      </c>
      <c r="L36" s="151">
        <v>0</v>
      </c>
      <c r="M36" s="151">
        <v>0</v>
      </c>
      <c r="N36" s="150">
        <f t="shared" si="3"/>
        <v>20.166666666666664</v>
      </c>
      <c r="O36" s="152">
        <f t="shared" si="4"/>
        <v>2.0166666666666663E-2</v>
      </c>
      <c r="P36" s="153">
        <f t="shared" si="5"/>
        <v>1471.7098543445609</v>
      </c>
      <c r="Q36" s="15"/>
      <c r="R36" s="161"/>
      <c r="S36" s="108">
        <v>12</v>
      </c>
      <c r="T36" s="139">
        <f>'[1]Report_Daily Hrly Load Sheet '!O29</f>
        <v>730.36</v>
      </c>
      <c r="U36" s="139">
        <f>'[1]Report_Daily Hrly Load Sheet '!O20</f>
        <v>100</v>
      </c>
      <c r="V36" s="139">
        <f>'[1]Report_Daily Hrly Load Sheet '!O7</f>
        <v>330</v>
      </c>
      <c r="W36" s="140">
        <f t="shared" si="6"/>
        <v>1160.3600000000001</v>
      </c>
      <c r="X36" s="140">
        <f>AJ60</f>
        <v>1451.67</v>
      </c>
      <c r="Y36" s="154">
        <f>MAX(AI57:AI60)</f>
        <v>1457.47</v>
      </c>
      <c r="Z36" s="154">
        <f>MIN(AI57:AI60)</f>
        <v>1447.29</v>
      </c>
      <c r="AA36" s="155">
        <f t="shared" si="7"/>
        <v>1451.67</v>
      </c>
      <c r="AB36" s="155">
        <f t="shared" si="8"/>
        <v>1451.67</v>
      </c>
      <c r="AC36" s="155">
        <f t="shared" si="9"/>
        <v>1451.5431876778941</v>
      </c>
      <c r="AD36" s="162">
        <f>'[1]Report_Daily Hrly Load Sheet '!$O$71</f>
        <v>20.166666666666664</v>
      </c>
      <c r="AE36" s="157">
        <v>24</v>
      </c>
      <c r="AF36" s="78" t="s">
        <v>88</v>
      </c>
      <c r="AG36" s="79">
        <f>IF([1]Report_Actual_RTD!C28="","",[1]Report_Actual_RTD!C28)</f>
        <v>50.03</v>
      </c>
      <c r="AH36" s="145">
        <f>IF(SUM(AG33:AG36)&gt;0,AVERAGE(AG33:AG36),"")</f>
        <v>50.027499999999996</v>
      </c>
      <c r="AI36" s="81">
        <f>[1]Report_Actual_RTD!E28</f>
        <v>1193.81</v>
      </c>
      <c r="AJ36" s="82">
        <f>IF(SUM(AI33:AI36)&gt;0,AVERAGE(AI33:AI36),0)</f>
        <v>1155.6975</v>
      </c>
      <c r="AP36" s="158">
        <f t="shared" si="10"/>
        <v>100</v>
      </c>
      <c r="AQ36" s="147">
        <v>12</v>
      </c>
    </row>
    <row r="37" spans="1:43" ht="18" customHeight="1">
      <c r="A37" s="148">
        <v>13</v>
      </c>
      <c r="B37" s="149">
        <f t="shared" si="11"/>
        <v>922.29358049023801</v>
      </c>
      <c r="C37" s="149">
        <f t="shared" si="12"/>
        <v>67.811078373600481</v>
      </c>
      <c r="D37" s="149">
        <f t="shared" si="13"/>
        <v>330.20833333333331</v>
      </c>
      <c r="E37" s="149">
        <f>BF17</f>
        <v>111.06</v>
      </c>
      <c r="F37" s="149">
        <f>BF18</f>
        <v>74</v>
      </c>
      <c r="G37" s="149">
        <f t="shared" si="14"/>
        <v>1505.3729921971717</v>
      </c>
      <c r="H37" s="150">
        <f t="shared" si="0"/>
        <v>-74.278018085730764</v>
      </c>
      <c r="I37" s="150">
        <f t="shared" si="1"/>
        <v>1431.0949741114409</v>
      </c>
      <c r="J37" s="150">
        <v>0</v>
      </c>
      <c r="K37" s="150">
        <f t="shared" si="2"/>
        <v>20.166666666666664</v>
      </c>
      <c r="L37" s="151">
        <v>0</v>
      </c>
      <c r="M37" s="151">
        <v>0</v>
      </c>
      <c r="N37" s="150">
        <f t="shared" si="3"/>
        <v>20.166666666666664</v>
      </c>
      <c r="O37" s="152">
        <f t="shared" si="4"/>
        <v>2.0166666666666663E-2</v>
      </c>
      <c r="P37" s="153">
        <f t="shared" si="5"/>
        <v>1451.2616407781077</v>
      </c>
      <c r="Q37" s="15"/>
      <c r="R37" s="161"/>
      <c r="S37" s="108">
        <v>13</v>
      </c>
      <c r="T37" s="139">
        <f>'[1]Report_Daily Hrly Load Sheet '!P29</f>
        <v>738.68999999999994</v>
      </c>
      <c r="U37" s="139">
        <f>'[1]Report_Daily Hrly Load Sheet '!P20</f>
        <v>95</v>
      </c>
      <c r="V37" s="139">
        <f>'[1]Report_Daily Hrly Load Sheet '!P7</f>
        <v>330</v>
      </c>
      <c r="W37" s="140">
        <f t="shared" si="6"/>
        <v>1163.69</v>
      </c>
      <c r="X37" s="140">
        <f>AJ65</f>
        <v>1431.2199999999998</v>
      </c>
      <c r="Y37" s="154">
        <f>MAX(AI61:AI65)</f>
        <v>1469.01</v>
      </c>
      <c r="Z37" s="154">
        <f>MIN(AI61:AI65)</f>
        <v>1391.49</v>
      </c>
      <c r="AA37" s="155">
        <f t="shared" si="7"/>
        <v>1431.2199999999998</v>
      </c>
      <c r="AB37" s="155">
        <f t="shared" si="8"/>
        <v>1431.2199999999998</v>
      </c>
      <c r="AC37" s="155">
        <f t="shared" si="9"/>
        <v>1431.0949741114409</v>
      </c>
      <c r="AD37" s="162">
        <f>'[1]Report_Daily Hrly Load Sheet '!$P$71</f>
        <v>20.166666666666664</v>
      </c>
      <c r="AE37" s="157">
        <v>25</v>
      </c>
      <c r="AF37" s="78" t="s">
        <v>89</v>
      </c>
      <c r="AG37" s="79">
        <f>IF([1]Report_Actual_RTD!C29="","",[1]Report_Actual_RTD!C29)</f>
        <v>50.02</v>
      </c>
      <c r="AH37" s="80"/>
      <c r="AI37" s="81">
        <f>[1]Report_Actual_RTD!E29</f>
        <v>1243.73</v>
      </c>
      <c r="AJ37" s="82"/>
      <c r="AP37" s="158">
        <f t="shared" si="10"/>
        <v>95</v>
      </c>
      <c r="AQ37" s="147">
        <v>13</v>
      </c>
    </row>
    <row r="38" spans="1:43" ht="18" customHeight="1">
      <c r="A38" s="148">
        <v>14</v>
      </c>
      <c r="B38" s="149">
        <f t="shared" si="11"/>
        <v>996.23288633793027</v>
      </c>
      <c r="C38" s="149">
        <f t="shared" si="12"/>
        <v>68.524879198585751</v>
      </c>
      <c r="D38" s="149">
        <f t="shared" si="13"/>
        <v>330.20833333333331</v>
      </c>
      <c r="E38" s="149">
        <f>BG17</f>
        <v>111</v>
      </c>
      <c r="F38" s="149">
        <f>BG18</f>
        <v>74</v>
      </c>
      <c r="G38" s="149">
        <f t="shared" si="14"/>
        <v>1579.9660988698492</v>
      </c>
      <c r="H38" s="150">
        <f t="shared" si="0"/>
        <v>-214.08042782619486</v>
      </c>
      <c r="I38" s="150">
        <f t="shared" si="1"/>
        <v>1365.8856710436544</v>
      </c>
      <c r="J38" s="150">
        <v>0</v>
      </c>
      <c r="K38" s="150">
        <f t="shared" si="2"/>
        <v>16</v>
      </c>
      <c r="L38" s="151">
        <v>0</v>
      </c>
      <c r="M38" s="151">
        <v>0</v>
      </c>
      <c r="N38" s="150">
        <f t="shared" si="3"/>
        <v>16</v>
      </c>
      <c r="O38" s="152">
        <f t="shared" si="4"/>
        <v>1.6E-2</v>
      </c>
      <c r="P38" s="153">
        <f t="shared" si="5"/>
        <v>1381.8856710436544</v>
      </c>
      <c r="Q38" s="15"/>
      <c r="R38" s="161"/>
      <c r="S38" s="108">
        <v>14</v>
      </c>
      <c r="T38" s="139">
        <f>'[1]Report_Daily Hrly Load Sheet '!Q29</f>
        <v>797.91</v>
      </c>
      <c r="U38" s="139">
        <f>'[1]Report_Daily Hrly Load Sheet '!Q20</f>
        <v>96</v>
      </c>
      <c r="V38" s="139">
        <f>'[1]Report_Daily Hrly Load Sheet '!Q7</f>
        <v>330</v>
      </c>
      <c r="W38" s="140">
        <f t="shared" si="6"/>
        <v>1223.9099999999999</v>
      </c>
      <c r="X38" s="140">
        <f>AJ70</f>
        <v>1366.0050000000001</v>
      </c>
      <c r="Y38" s="154">
        <f>MAX(AI68:AI70)</f>
        <v>1388.09</v>
      </c>
      <c r="Z38" s="154">
        <f>MIN(AI68:AI70)</f>
        <v>1349.66</v>
      </c>
      <c r="AA38" s="155">
        <f t="shared" si="7"/>
        <v>1366.0050000000001</v>
      </c>
      <c r="AB38" s="155">
        <f t="shared" si="8"/>
        <v>1366.0050000000001</v>
      </c>
      <c r="AC38" s="155">
        <f t="shared" si="9"/>
        <v>1365.8856710436544</v>
      </c>
      <c r="AD38" s="162">
        <f>'[1]Report_Daily Hrly Load Sheet '!$Q$71</f>
        <v>16</v>
      </c>
      <c r="AE38" s="173">
        <v>26</v>
      </c>
      <c r="AF38" s="179" t="s">
        <v>90</v>
      </c>
      <c r="AG38" s="79">
        <f>IF([1]Report_Actual_RTD!C30="","",[1]Report_Actual_RTD!C30)</f>
        <v>49.96</v>
      </c>
      <c r="AH38" s="179"/>
      <c r="AI38" s="81">
        <f>[1]Report_Actual_RTD!E30</f>
        <v>1272.32</v>
      </c>
      <c r="AJ38" s="82"/>
      <c r="AP38" s="158">
        <f t="shared" si="10"/>
        <v>96</v>
      </c>
      <c r="AQ38" s="147">
        <v>14</v>
      </c>
    </row>
    <row r="39" spans="1:43" ht="18" customHeight="1">
      <c r="A39" s="148">
        <v>15</v>
      </c>
      <c r="B39" s="149">
        <f t="shared" si="11"/>
        <v>1011.3278915337866</v>
      </c>
      <c r="C39" s="149">
        <f t="shared" si="12"/>
        <v>70.666281673541548</v>
      </c>
      <c r="D39" s="149">
        <f t="shared" si="13"/>
        <v>330.20833333333331</v>
      </c>
      <c r="E39" s="149">
        <f>BH17</f>
        <v>111.09</v>
      </c>
      <c r="F39" s="149">
        <f>BH18</f>
        <v>74</v>
      </c>
      <c r="G39" s="149">
        <f t="shared" si="14"/>
        <v>1597.2925065406612</v>
      </c>
      <c r="H39" s="150">
        <f t="shared" si="0"/>
        <v>-200.64452300938206</v>
      </c>
      <c r="I39" s="150">
        <f t="shared" si="1"/>
        <v>1396.6479835312791</v>
      </c>
      <c r="J39" s="150">
        <v>0</v>
      </c>
      <c r="K39" s="150">
        <f t="shared" si="2"/>
        <v>16</v>
      </c>
      <c r="L39" s="151">
        <v>0</v>
      </c>
      <c r="M39" s="151">
        <v>0</v>
      </c>
      <c r="N39" s="150">
        <f t="shared" si="3"/>
        <v>16</v>
      </c>
      <c r="O39" s="152">
        <f t="shared" si="4"/>
        <v>1.6E-2</v>
      </c>
      <c r="P39" s="153">
        <f t="shared" si="5"/>
        <v>1412.6479835312791</v>
      </c>
      <c r="Q39" s="15"/>
      <c r="R39" s="161"/>
      <c r="S39" s="108">
        <v>15</v>
      </c>
      <c r="T39" s="139">
        <f>'[1]Report_Daily Hrly Load Sheet '!R29</f>
        <v>810</v>
      </c>
      <c r="U39" s="139">
        <f>'[1]Report_Daily Hrly Load Sheet '!R20</f>
        <v>99</v>
      </c>
      <c r="V39" s="139">
        <f>'[1]Report_Daily Hrly Load Sheet '!R7</f>
        <v>330</v>
      </c>
      <c r="W39" s="140">
        <f t="shared" si="6"/>
        <v>1239</v>
      </c>
      <c r="X39" s="140">
        <f>AJ74</f>
        <v>1396.77</v>
      </c>
      <c r="Y39" s="154">
        <f>MAX(AI71:AI74)</f>
        <v>1406.42</v>
      </c>
      <c r="Z39" s="154">
        <f>MIN(AI71:AI74)</f>
        <v>1381.9</v>
      </c>
      <c r="AA39" s="155">
        <f t="shared" si="7"/>
        <v>1396.77</v>
      </c>
      <c r="AB39" s="155">
        <f t="shared" si="8"/>
        <v>1396.77</v>
      </c>
      <c r="AC39" s="155">
        <f t="shared" si="9"/>
        <v>1396.6479835312791</v>
      </c>
      <c r="AD39" s="162">
        <f>'[1]Report_Daily Hrly Load Sheet '!$R$71</f>
        <v>16</v>
      </c>
      <c r="AE39" s="173">
        <v>27</v>
      </c>
      <c r="AF39" s="81" t="s">
        <v>91</v>
      </c>
      <c r="AG39" s="79">
        <f>IF([1]Report_Actual_RTD!C31="","",[1]Report_Actual_RTD!C31)</f>
        <v>50.03</v>
      </c>
      <c r="AH39" s="180"/>
      <c r="AI39" s="81">
        <f>[1]Report_Actual_RTD!E31</f>
        <v>1293.3399999999999</v>
      </c>
      <c r="AJ39" s="82"/>
      <c r="AP39" s="158">
        <f t="shared" si="10"/>
        <v>99</v>
      </c>
      <c r="AQ39" s="147">
        <v>15</v>
      </c>
    </row>
    <row r="40" spans="1:43" ht="18" customHeight="1">
      <c r="A40" s="148">
        <v>16</v>
      </c>
      <c r="B40" s="149">
        <f t="shared" si="11"/>
        <v>996.14548763125447</v>
      </c>
      <c r="C40" s="149">
        <f t="shared" si="12"/>
        <v>72.093883323512088</v>
      </c>
      <c r="D40" s="149">
        <f t="shared" si="13"/>
        <v>330.20833333333331</v>
      </c>
      <c r="E40" s="149">
        <f>BI17</f>
        <v>111.03</v>
      </c>
      <c r="F40" s="149">
        <f>BI18</f>
        <v>74</v>
      </c>
      <c r="G40" s="149">
        <f t="shared" si="14"/>
        <v>1583.4777042880999</v>
      </c>
      <c r="H40" s="150">
        <f t="shared" si="0"/>
        <v>-177.97299451404047</v>
      </c>
      <c r="I40" s="150">
        <f t="shared" si="1"/>
        <v>1405.5047097740594</v>
      </c>
      <c r="J40" s="150">
        <v>0</v>
      </c>
      <c r="K40" s="150">
        <f t="shared" si="2"/>
        <v>13.333333333333334</v>
      </c>
      <c r="L40" s="151">
        <v>0</v>
      </c>
      <c r="M40" s="151">
        <v>0</v>
      </c>
      <c r="N40" s="150">
        <f t="shared" si="3"/>
        <v>13.333333333333334</v>
      </c>
      <c r="O40" s="152">
        <f t="shared" si="4"/>
        <v>1.3333333333333334E-2</v>
      </c>
      <c r="P40" s="153">
        <f t="shared" si="5"/>
        <v>1418.8380431073927</v>
      </c>
      <c r="Q40" s="15"/>
      <c r="R40" s="161"/>
      <c r="S40" s="108">
        <v>16</v>
      </c>
      <c r="T40" s="139">
        <f>'[1]Report_Daily Hrly Load Sheet '!S29</f>
        <v>797.83999999999992</v>
      </c>
      <c r="U40" s="139">
        <f>'[1]Report_Daily Hrly Load Sheet '!S20</f>
        <v>101</v>
      </c>
      <c r="V40" s="139">
        <f>'[1]Report_Daily Hrly Load Sheet '!S7</f>
        <v>330</v>
      </c>
      <c r="W40" s="140">
        <f t="shared" si="6"/>
        <v>1228.8399999999999</v>
      </c>
      <c r="X40" s="140">
        <f>AJ78</f>
        <v>1405.6274999999998</v>
      </c>
      <c r="Y40" s="154">
        <f>MAX(AI75:AI78)</f>
        <v>1414.12</v>
      </c>
      <c r="Z40" s="154">
        <f>MIN(AI75:AI78)</f>
        <v>1398.2</v>
      </c>
      <c r="AA40" s="155">
        <f t="shared" si="7"/>
        <v>1405.6274999999998</v>
      </c>
      <c r="AB40" s="155">
        <f t="shared" si="8"/>
        <v>1405.6274999999998</v>
      </c>
      <c r="AC40" s="155">
        <f t="shared" si="9"/>
        <v>1405.5047097740594</v>
      </c>
      <c r="AD40" s="162">
        <f>'[1]Report_Daily Hrly Load Sheet '!$S$71</f>
        <v>13.333333333333334</v>
      </c>
      <c r="AE40" s="157">
        <v>28</v>
      </c>
      <c r="AF40" s="78" t="s">
        <v>92</v>
      </c>
      <c r="AG40" s="79">
        <f>IF([1]Report_Actual_RTD!C32="","",[1]Report_Actual_RTD!C32)</f>
        <v>50.01</v>
      </c>
      <c r="AH40" s="145">
        <f>IF(SUM(AG37:AG40)&gt;0,AVERAGE(AG37:AG40),"")</f>
        <v>50.004999999999995</v>
      </c>
      <c r="AI40" s="81">
        <f>[1]Report_Actual_RTD!E32</f>
        <v>1302.92</v>
      </c>
      <c r="AJ40" s="82">
        <f>IF(SUM(AI37:AI40)&gt;0,AVERAGE(AI37:AI40),0)</f>
        <v>1278.0775000000001</v>
      </c>
      <c r="AP40" s="158">
        <f t="shared" si="10"/>
        <v>101</v>
      </c>
      <c r="AQ40" s="147">
        <v>16</v>
      </c>
    </row>
    <row r="41" spans="1:43" ht="18" customHeight="1">
      <c r="A41" s="148">
        <v>17</v>
      </c>
      <c r="B41" s="149">
        <f t="shared" si="11"/>
        <v>1007.9692840915322</v>
      </c>
      <c r="C41" s="149">
        <f t="shared" si="12"/>
        <v>72.093883323512088</v>
      </c>
      <c r="D41" s="149">
        <f t="shared" si="13"/>
        <v>330.20833333333331</v>
      </c>
      <c r="E41" s="149">
        <f>BJ17</f>
        <v>111.03</v>
      </c>
      <c r="F41" s="149">
        <f>BJ18</f>
        <v>74</v>
      </c>
      <c r="G41" s="149">
        <f t="shared" si="14"/>
        <v>1595.3015007483775</v>
      </c>
      <c r="H41" s="150">
        <f t="shared" si="0"/>
        <v>-208.4876580692287</v>
      </c>
      <c r="I41" s="150">
        <f t="shared" si="1"/>
        <v>1386.8138426791488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1386.8138426791488</v>
      </c>
      <c r="Q41" s="15"/>
      <c r="R41" s="161"/>
      <c r="S41" s="108">
        <v>17</v>
      </c>
      <c r="T41" s="139">
        <f>'[1]Report_Daily Hrly Load Sheet '!T29</f>
        <v>807.31</v>
      </c>
      <c r="U41" s="139">
        <f>'[1]Report_Daily Hrly Load Sheet '!T20</f>
        <v>101</v>
      </c>
      <c r="V41" s="139">
        <f>'[1]Report_Daily Hrly Load Sheet '!T7</f>
        <v>330</v>
      </c>
      <c r="W41" s="140">
        <f t="shared" si="6"/>
        <v>1238.31</v>
      </c>
      <c r="X41" s="140">
        <f>AJ82</f>
        <v>1386.9349999999999</v>
      </c>
      <c r="Y41" s="154">
        <f>MAX(AI79:AI82)</f>
        <v>1393.6</v>
      </c>
      <c r="Z41" s="154">
        <f>MIN(AI79:AI82)</f>
        <v>1380.06</v>
      </c>
      <c r="AA41" s="155">
        <f t="shared" si="7"/>
        <v>1386.9349999999999</v>
      </c>
      <c r="AB41" s="155">
        <f t="shared" si="8"/>
        <v>1386.9349999999999</v>
      </c>
      <c r="AC41" s="155">
        <f t="shared" si="9"/>
        <v>1386.8138426791488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50.03</v>
      </c>
      <c r="AH41" s="80"/>
      <c r="AI41" s="81">
        <f>[1]Report_Actual_RTD!E33</f>
        <v>1327.14</v>
      </c>
      <c r="AJ41" s="82"/>
      <c r="AP41" s="158">
        <f t="shared" si="10"/>
        <v>101</v>
      </c>
      <c r="AQ41" s="147">
        <v>17</v>
      </c>
    </row>
    <row r="42" spans="1:43" ht="18" customHeight="1">
      <c r="A42" s="148">
        <v>18</v>
      </c>
      <c r="B42" s="149">
        <f t="shared" si="11"/>
        <v>1003.2872105196166</v>
      </c>
      <c r="C42" s="149">
        <f t="shared" si="12"/>
        <v>72.093883323512088</v>
      </c>
      <c r="D42" s="149">
        <f t="shared" si="13"/>
        <v>330.20833333333331</v>
      </c>
      <c r="E42" s="149">
        <f>BK17</f>
        <v>111.03</v>
      </c>
      <c r="F42" s="149">
        <f>BK18</f>
        <v>74</v>
      </c>
      <c r="G42" s="149">
        <f t="shared" si="14"/>
        <v>1590.6194271764618</v>
      </c>
      <c r="H42" s="150">
        <f t="shared" si="0"/>
        <v>-268.63992032366104</v>
      </c>
      <c r="I42" s="150">
        <f t="shared" si="1"/>
        <v>1321.9795068528008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1321.9795068528008</v>
      </c>
      <c r="Q42" s="15"/>
      <c r="R42" s="161"/>
      <c r="S42" s="108">
        <v>18</v>
      </c>
      <c r="T42" s="139">
        <f>'[1]Report_Daily Hrly Load Sheet '!U29</f>
        <v>803.56</v>
      </c>
      <c r="U42" s="139">
        <f>'[1]Report_Daily Hrly Load Sheet '!U20</f>
        <v>101</v>
      </c>
      <c r="V42" s="139">
        <f>'[1]Report_Daily Hrly Load Sheet '!U7</f>
        <v>330</v>
      </c>
      <c r="W42" s="140">
        <f t="shared" si="6"/>
        <v>1234.56</v>
      </c>
      <c r="X42" s="140">
        <f>AJ86</f>
        <v>1322.095</v>
      </c>
      <c r="Y42" s="154">
        <f>MAX(AI83:AI86)</f>
        <v>1347.45</v>
      </c>
      <c r="Z42" s="154">
        <f>MIN(AI83:AI86)</f>
        <v>1290.78</v>
      </c>
      <c r="AA42" s="155">
        <f t="shared" si="7"/>
        <v>1322.095</v>
      </c>
      <c r="AB42" s="155">
        <f t="shared" si="8"/>
        <v>1322.095</v>
      </c>
      <c r="AC42" s="155">
        <f t="shared" si="9"/>
        <v>1321.9795068528008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50.01</v>
      </c>
      <c r="AH42" s="80"/>
      <c r="AI42" s="81">
        <f>[1]Report_Actual_RTD!E34</f>
        <v>1366.43</v>
      </c>
      <c r="AJ42" s="82"/>
      <c r="AP42" s="158">
        <f t="shared" si="10"/>
        <v>101</v>
      </c>
      <c r="AQ42" s="147">
        <v>18</v>
      </c>
    </row>
    <row r="43" spans="1:43" ht="18" customHeight="1">
      <c r="A43" s="148">
        <v>19</v>
      </c>
      <c r="B43" s="149">
        <f t="shared" si="11"/>
        <v>994.97184785589445</v>
      </c>
      <c r="C43" s="149">
        <f t="shared" si="12"/>
        <v>72.093883323512088</v>
      </c>
      <c r="D43" s="149">
        <f t="shared" si="13"/>
        <v>330.20833333333331</v>
      </c>
      <c r="E43" s="149">
        <f>BL17</f>
        <v>111.03</v>
      </c>
      <c r="F43" s="149">
        <f>BL18</f>
        <v>74</v>
      </c>
      <c r="G43" s="149">
        <f t="shared" si="14"/>
        <v>1582.3040645127398</v>
      </c>
      <c r="H43" s="150">
        <f t="shared" si="0"/>
        <v>-351.58158509966233</v>
      </c>
      <c r="I43" s="150">
        <f t="shared" si="1"/>
        <v>1230.7224794130775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1230.7224794130775</v>
      </c>
      <c r="Q43" s="15"/>
      <c r="R43" s="22"/>
      <c r="S43" s="108">
        <v>19</v>
      </c>
      <c r="T43" s="139">
        <f>'[1]Report_Daily Hrly Load Sheet '!V29</f>
        <v>796.90000000000009</v>
      </c>
      <c r="U43" s="139">
        <f>'[1]Report_Daily Hrly Load Sheet '!V20</f>
        <v>101</v>
      </c>
      <c r="V43" s="139">
        <f>'[1]Report_Daily Hrly Load Sheet '!V7</f>
        <v>330</v>
      </c>
      <c r="W43" s="140">
        <f t="shared" si="6"/>
        <v>1227.9000000000001</v>
      </c>
      <c r="X43" s="140">
        <f>AJ90</f>
        <v>1230.83</v>
      </c>
      <c r="Y43" s="154">
        <f>MAX(AI87:AI90)</f>
        <v>1265.3499999999999</v>
      </c>
      <c r="Z43" s="154">
        <f>MIN(AI87:AI90)</f>
        <v>1201.3</v>
      </c>
      <c r="AA43" s="155">
        <f t="shared" si="7"/>
        <v>1230.83</v>
      </c>
      <c r="AB43" s="155">
        <f t="shared" si="8"/>
        <v>1230.83</v>
      </c>
      <c r="AC43" s="155">
        <f t="shared" si="9"/>
        <v>1230.7224794130775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50.02</v>
      </c>
      <c r="AH43" s="80"/>
      <c r="AI43" s="81">
        <f>[1]Report_Actual_RTD!E35</f>
        <v>1383.85</v>
      </c>
      <c r="AJ43" s="82"/>
      <c r="AP43" s="158">
        <f t="shared" si="10"/>
        <v>101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979.05279771138112</v>
      </c>
      <c r="C44" s="149">
        <f t="shared" si="12"/>
        <v>72.093883323512088</v>
      </c>
      <c r="D44" s="149">
        <f t="shared" si="13"/>
        <v>330.20833333333331</v>
      </c>
      <c r="E44" s="149">
        <f>BM17</f>
        <v>111.03</v>
      </c>
      <c r="F44" s="149">
        <f>BM18</f>
        <v>74</v>
      </c>
      <c r="G44" s="149">
        <f t="shared" si="14"/>
        <v>1566.3850143682264</v>
      </c>
      <c r="H44" s="150">
        <f t="shared" si="0"/>
        <v>-346.2816072326907</v>
      </c>
      <c r="I44" s="150">
        <f t="shared" si="1"/>
        <v>1220.1034071355357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1220.1034071355357</v>
      </c>
      <c r="Q44" s="175"/>
      <c r="R44" s="181"/>
      <c r="S44" s="165">
        <v>20</v>
      </c>
      <c r="T44" s="139">
        <f>'[1]Report_Daily Hrly Load Sheet '!W29</f>
        <v>784.15</v>
      </c>
      <c r="U44" s="139">
        <f>'[1]Report_Daily Hrly Load Sheet '!W20</f>
        <v>101</v>
      </c>
      <c r="V44" s="166">
        <f>'[1]Report_Daily Hrly Load Sheet '!W7</f>
        <v>330</v>
      </c>
      <c r="W44" s="140">
        <f t="shared" si="6"/>
        <v>1215.1500000000001</v>
      </c>
      <c r="X44" s="176">
        <f>AJ94</f>
        <v>1220.21</v>
      </c>
      <c r="Y44" s="154">
        <f>MAX(AI91:AI94)</f>
        <v>1259.1400000000001</v>
      </c>
      <c r="Z44" s="154">
        <f>MIN(AI91:AI94)</f>
        <v>1187.02</v>
      </c>
      <c r="AA44" s="155">
        <f t="shared" si="7"/>
        <v>1220.21</v>
      </c>
      <c r="AB44" s="155">
        <f t="shared" si="8"/>
        <v>1220.21</v>
      </c>
      <c r="AC44" s="155">
        <f t="shared" si="9"/>
        <v>1220.1034071355357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50.04</v>
      </c>
      <c r="AH44" s="145">
        <f>IF(SUM(AG41:AG44)&gt;0,AVERAGE(AG41:AG44),"")</f>
        <v>50.024999999999999</v>
      </c>
      <c r="AI44" s="81">
        <f>[1]Report_Actual_RTD!E36</f>
        <v>1395.75</v>
      </c>
      <c r="AJ44" s="82">
        <f>IF(SUM(AI41:AI44)&gt;0,AVERAGE(AI41:AI44),0)</f>
        <v>1368.2925</v>
      </c>
      <c r="AP44" s="168">
        <f t="shared" si="10"/>
        <v>101</v>
      </c>
      <c r="AQ44" s="169">
        <v>20</v>
      </c>
    </row>
    <row r="45" spans="1:43" ht="18" customHeight="1">
      <c r="A45" s="148">
        <v>21</v>
      </c>
      <c r="B45" s="149">
        <f t="shared" si="11"/>
        <v>988.75405415239061</v>
      </c>
      <c r="C45" s="149">
        <f t="shared" si="12"/>
        <v>72.093883323512088</v>
      </c>
      <c r="D45" s="149">
        <f t="shared" si="13"/>
        <v>330.20833333333331</v>
      </c>
      <c r="E45" s="149">
        <f>BN17</f>
        <v>111.09</v>
      </c>
      <c r="F45" s="149">
        <f>BN18</f>
        <v>74</v>
      </c>
      <c r="G45" s="149">
        <f t="shared" si="14"/>
        <v>1576.1462708092358</v>
      </c>
      <c r="H45" s="150">
        <f t="shared" si="0"/>
        <v>-302.23256474564755</v>
      </c>
      <c r="I45" s="150">
        <f t="shared" si="1"/>
        <v>1273.9137060635883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1273.9137060635883</v>
      </c>
      <c r="Q45" s="15"/>
      <c r="R45" s="161"/>
      <c r="S45" s="108">
        <v>21</v>
      </c>
      <c r="T45" s="139">
        <f>'[1]Report_Daily Hrly Load Sheet '!X29</f>
        <v>791.92000000000007</v>
      </c>
      <c r="U45" s="139">
        <f>'[1]Report_Daily Hrly Load Sheet '!X20</f>
        <v>101</v>
      </c>
      <c r="V45" s="139">
        <f>'[1]Report_Daily Hrly Load Sheet '!X7</f>
        <v>330</v>
      </c>
      <c r="W45" s="140">
        <f t="shared" si="6"/>
        <v>1222.92</v>
      </c>
      <c r="X45" s="140">
        <f>AJ98</f>
        <v>1274.0250000000001</v>
      </c>
      <c r="Y45" s="154">
        <f>MAX(AI95:AI98)</f>
        <v>1284.82</v>
      </c>
      <c r="Z45" s="154">
        <f>MIN(AI95:AI98)</f>
        <v>1260.9100000000001</v>
      </c>
      <c r="AA45" s="155">
        <f t="shared" si="7"/>
        <v>1274.0250000000001</v>
      </c>
      <c r="AB45" s="155">
        <f t="shared" si="8"/>
        <v>1274.0250000000001</v>
      </c>
      <c r="AC45" s="155">
        <f t="shared" si="9"/>
        <v>1273.9137060635883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50.05</v>
      </c>
      <c r="AH45" s="80"/>
      <c r="AI45" s="81">
        <f>[1]Report_Actual_RTD!E37</f>
        <v>1426.58</v>
      </c>
      <c r="AJ45" s="82"/>
      <c r="AP45" s="158">
        <f t="shared" si="10"/>
        <v>101</v>
      </c>
      <c r="AQ45" s="147">
        <v>21</v>
      </c>
    </row>
    <row r="46" spans="1:43" ht="18" customHeight="1">
      <c r="A46" s="148">
        <v>22</v>
      </c>
      <c r="B46" s="149">
        <f t="shared" si="11"/>
        <v>1011.8772548328914</v>
      </c>
      <c r="C46" s="149">
        <f t="shared" si="12"/>
        <v>72.093883323512088</v>
      </c>
      <c r="D46" s="149">
        <f t="shared" si="13"/>
        <v>330.20833333333331</v>
      </c>
      <c r="E46" s="149">
        <f>BO17</f>
        <v>111.06</v>
      </c>
      <c r="F46" s="149">
        <f>BO18</f>
        <v>74</v>
      </c>
      <c r="G46" s="149">
        <f t="shared" si="14"/>
        <v>1599.2394714897366</v>
      </c>
      <c r="H46" s="150">
        <f t="shared" si="0"/>
        <v>-362.88998367346994</v>
      </c>
      <c r="I46" s="150">
        <f t="shared" si="1"/>
        <v>1236.3494878162667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1236.3494878162667</v>
      </c>
      <c r="Q46" s="15"/>
      <c r="R46" s="161"/>
      <c r="S46" s="108">
        <v>22</v>
      </c>
      <c r="T46" s="139">
        <f>'[1]Report_Daily Hrly Load Sheet '!Y29</f>
        <v>810.44</v>
      </c>
      <c r="U46" s="139">
        <f>'[1]Report_Daily Hrly Load Sheet '!Y20</f>
        <v>101</v>
      </c>
      <c r="V46" s="139">
        <f>'[1]Report_Daily Hrly Load Sheet '!Y7</f>
        <v>330</v>
      </c>
      <c r="W46" s="140">
        <f t="shared" si="6"/>
        <v>1241.44</v>
      </c>
      <c r="X46" s="140">
        <f>AJ102</f>
        <v>1236.4575</v>
      </c>
      <c r="Y46" s="154">
        <f>MAX(AI99:AI102)</f>
        <v>1255.8900000000001</v>
      </c>
      <c r="Z46" s="154">
        <f>MIN(AI99:AI102)</f>
        <v>1222.95</v>
      </c>
      <c r="AA46" s="155">
        <f t="shared" si="7"/>
        <v>1236.4575</v>
      </c>
      <c r="AB46" s="155">
        <f t="shared" si="8"/>
        <v>1236.4575</v>
      </c>
      <c r="AC46" s="155">
        <f t="shared" si="9"/>
        <v>1236.3494878162667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49.99</v>
      </c>
      <c r="AH46" s="80"/>
      <c r="AI46" s="81">
        <f>[1]Report_Actual_RTD!E38</f>
        <v>1423.35</v>
      </c>
      <c r="AJ46" s="82"/>
      <c r="AP46" s="158">
        <f t="shared" si="10"/>
        <v>101</v>
      </c>
      <c r="AQ46" s="147">
        <v>22</v>
      </c>
    </row>
    <row r="47" spans="1:43" ht="18" customHeight="1">
      <c r="A47" s="148">
        <v>23</v>
      </c>
      <c r="B47" s="149">
        <f t="shared" si="11"/>
        <v>1023.8758487065204</v>
      </c>
      <c r="C47" s="149">
        <f t="shared" si="12"/>
        <v>69.238680023571021</v>
      </c>
      <c r="D47" s="149">
        <f t="shared" si="13"/>
        <v>330.20833333333331</v>
      </c>
      <c r="E47" s="149">
        <f>BP17</f>
        <v>111.03</v>
      </c>
      <c r="F47" s="149">
        <f>BP18</f>
        <v>74</v>
      </c>
      <c r="G47" s="149">
        <f t="shared" si="14"/>
        <v>1608.3528620634247</v>
      </c>
      <c r="H47" s="150">
        <f t="shared" si="0"/>
        <v>-415.98203210468978</v>
      </c>
      <c r="I47" s="150">
        <f t="shared" si="1"/>
        <v>1192.3708299587349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1192.3708299587349</v>
      </c>
      <c r="Q47" s="15"/>
      <c r="R47" s="22"/>
      <c r="S47" s="108">
        <v>23</v>
      </c>
      <c r="T47" s="139">
        <f>'[1]Report_Daily Hrly Load Sheet '!Z29</f>
        <v>820.05</v>
      </c>
      <c r="U47" s="139">
        <f>'[1]Report_Daily Hrly Load Sheet '!Z20</f>
        <v>97</v>
      </c>
      <c r="V47" s="139">
        <f>'[1]Report_Daily Hrly Load Sheet '!Z7</f>
        <v>330</v>
      </c>
      <c r="W47" s="140">
        <f t="shared" si="6"/>
        <v>1247.05</v>
      </c>
      <c r="X47" s="140">
        <f>AJ106</f>
        <v>1192.4749999999999</v>
      </c>
      <c r="Y47" s="154">
        <f>MAX(AI103:AI106)</f>
        <v>1214.96</v>
      </c>
      <c r="Z47" s="154">
        <f>MIN(AI103:AI106)</f>
        <v>1171.25</v>
      </c>
      <c r="AA47" s="155">
        <f t="shared" si="7"/>
        <v>1192.4749999999999</v>
      </c>
      <c r="AB47" s="155">
        <f t="shared" si="8"/>
        <v>1192.4749999999999</v>
      </c>
      <c r="AC47" s="155">
        <f t="shared" si="9"/>
        <v>1192.3708299587349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50.03</v>
      </c>
      <c r="AH47" s="80"/>
      <c r="AI47" s="81">
        <f>[1]Report_Actual_RTD!E39</f>
        <v>1445.96</v>
      </c>
      <c r="AJ47" s="82"/>
      <c r="AP47" s="158">
        <f t="shared" si="10"/>
        <v>97</v>
      </c>
      <c r="AQ47" s="147">
        <v>23</v>
      </c>
    </row>
    <row r="48" spans="1:43" ht="18" customHeight="1">
      <c r="A48" s="148">
        <v>24</v>
      </c>
      <c r="B48" s="149">
        <f t="shared" si="11"/>
        <v>1023.8758487065204</v>
      </c>
      <c r="C48" s="149">
        <f t="shared" si="12"/>
        <v>69.238680023571021</v>
      </c>
      <c r="D48" s="149">
        <f>IF(V48=0,0,V48/$V$50*$V$12)</f>
        <v>330.20833333333331</v>
      </c>
      <c r="E48" s="149">
        <f>BQ17</f>
        <v>111.03</v>
      </c>
      <c r="F48" s="149">
        <f>BQ18</f>
        <v>74</v>
      </c>
      <c r="G48" s="149">
        <f t="shared" si="14"/>
        <v>1608.3528620634247</v>
      </c>
      <c r="H48" s="150">
        <f t="shared" si="0"/>
        <v>-463.96034053756694</v>
      </c>
      <c r="I48" s="150">
        <f t="shared" si="1"/>
        <v>1144.3925215258578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1144.3925215258578</v>
      </c>
      <c r="Q48" s="15"/>
      <c r="R48" s="161"/>
      <c r="S48" s="108">
        <v>24</v>
      </c>
      <c r="T48" s="139">
        <f>'[1]Report_Daily Hrly Load Sheet '!AA29</f>
        <v>820.05</v>
      </c>
      <c r="U48" s="139">
        <f>'[1]Report_Daily Hrly Load Sheet '!AA20</f>
        <v>97</v>
      </c>
      <c r="V48" s="139">
        <f>'[1]Report_Daily Hrly Load Sheet '!AA7</f>
        <v>330</v>
      </c>
      <c r="W48" s="140">
        <f t="shared" si="6"/>
        <v>1247.05</v>
      </c>
      <c r="X48" s="140">
        <f>AJ110</f>
        <v>1144.4924999999998</v>
      </c>
      <c r="Y48" s="154">
        <f>MAX(AI107:AI110)</f>
        <v>1148.3900000000001</v>
      </c>
      <c r="Z48" s="154">
        <f>MIN(AI108:AI111)</f>
        <v>1139.97</v>
      </c>
      <c r="AA48" s="155">
        <f t="shared" si="7"/>
        <v>1144.4924999999998</v>
      </c>
      <c r="AB48" s="155">
        <f t="shared" si="8"/>
        <v>1144.4924999999998</v>
      </c>
      <c r="AC48" s="155">
        <f t="shared" si="9"/>
        <v>1144.3925215258578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</v>
      </c>
      <c r="AH48" s="145">
        <f>IF(SUM(AG45:AG48)&gt;0,AVERAGE(AG45:AG48),"")</f>
        <v>50.017499999999998</v>
      </c>
      <c r="AI48" s="81">
        <f>[1]Report_Actual_RTD!E40</f>
        <v>1437.17</v>
      </c>
      <c r="AJ48" s="82">
        <f>IF(SUM(AI45:AI48)&gt;0,AVERAGE(AI45:AI48),0)</f>
        <v>1433.2649999999999</v>
      </c>
      <c r="AP48" s="158">
        <f t="shared" si="10"/>
        <v>97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49.98</v>
      </c>
      <c r="AH49" s="90"/>
      <c r="AI49" s="81">
        <f>[1]Report_Actual_RTD!E41</f>
        <v>1464.97</v>
      </c>
      <c r="AJ49" s="82"/>
    </row>
    <row r="50" spans="1:36" ht="48" thickBot="1">
      <c r="A50" s="196" t="s">
        <v>102</v>
      </c>
      <c r="B50" s="197">
        <f t="shared" ref="B50:P50" si="15">SUM(B25:B48)</f>
        <v>24130.707999999999</v>
      </c>
      <c r="C50" s="197">
        <f t="shared" si="15"/>
        <v>2422.6400000000012</v>
      </c>
      <c r="D50" s="197">
        <f t="shared" si="15"/>
        <v>7924.9999999999973</v>
      </c>
      <c r="E50" s="197">
        <f t="shared" si="15"/>
        <v>2664.8500000000004</v>
      </c>
      <c r="F50" s="197">
        <f t="shared" si="15"/>
        <v>1776</v>
      </c>
      <c r="G50" s="197">
        <f t="shared" si="15"/>
        <v>38919.197999999997</v>
      </c>
      <c r="H50" s="197">
        <f t="shared" si="15"/>
        <v>-8328.5014647689513</v>
      </c>
      <c r="I50" s="197">
        <f t="shared" si="15"/>
        <v>30590.696535231047</v>
      </c>
      <c r="J50" s="198">
        <f t="shared" si="15"/>
        <v>0</v>
      </c>
      <c r="K50" s="198">
        <f t="shared" si="15"/>
        <v>98.999999999999986</v>
      </c>
      <c r="L50" s="198">
        <f t="shared" si="15"/>
        <v>0</v>
      </c>
      <c r="M50" s="198">
        <f t="shared" si="15"/>
        <v>0</v>
      </c>
      <c r="N50" s="198">
        <f t="shared" si="15"/>
        <v>98.999999999999986</v>
      </c>
      <c r="O50" s="198">
        <f>SUM(O25:O48)*1000</f>
        <v>98.999999999999986</v>
      </c>
      <c r="P50" s="199">
        <f t="shared" si="15"/>
        <v>30689.696535231047</v>
      </c>
      <c r="Q50" s="15"/>
      <c r="R50" s="15"/>
      <c r="S50" s="200" t="s">
        <v>50</v>
      </c>
      <c r="T50" s="201">
        <f>SUM(T25:T49)</f>
        <v>19326.939999999999</v>
      </c>
      <c r="U50" s="201">
        <f>SUM(U25:U49)</f>
        <v>3394</v>
      </c>
      <c r="V50" s="201">
        <f>SUM(V25:V49)</f>
        <v>7920</v>
      </c>
      <c r="W50" s="202">
        <f>SUM(W25:W49)</f>
        <v>30640.940000000006</v>
      </c>
      <c r="X50" s="202">
        <f>SUM(X25:X49)</f>
        <v>30590.475000000002</v>
      </c>
      <c r="Y50" s="162"/>
      <c r="Z50" s="162"/>
      <c r="AA50" s="203">
        <f>SUM(AA25:AA49)</f>
        <v>30593.147500000003</v>
      </c>
      <c r="AB50" s="203">
        <f>SUM(AB25:AB49)</f>
        <v>30593.147500000003</v>
      </c>
      <c r="AC50" s="203">
        <f>SUM(AC25:AC49)</f>
        <v>30590.696535231047</v>
      </c>
      <c r="AD50" s="204">
        <f>SUM(AD25:AD49)</f>
        <v>98.999999999999986</v>
      </c>
      <c r="AE50" s="89">
        <v>38</v>
      </c>
      <c r="AF50" s="81" t="s">
        <v>103</v>
      </c>
      <c r="AG50" s="79">
        <f>IF([1]Report_Actual_RTD!C42="","",[1]Report_Actual_RTD!C42)</f>
        <v>50.02</v>
      </c>
      <c r="AH50" s="90"/>
      <c r="AI50" s="81">
        <f>[1]Report_Actual_RTD!E42</f>
        <v>1478.87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50.02</v>
      </c>
      <c r="AH51" s="90"/>
      <c r="AI51" s="81">
        <f>[1]Report_Actual_RTD!E43</f>
        <v>1489.58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50.01</v>
      </c>
      <c r="AH52" s="174">
        <f>IF(SUM(AG49:AG52)&gt;0,AVERAGE(AG49:AG52),"")</f>
        <v>50.0075</v>
      </c>
      <c r="AI52" s="81">
        <f>[1]Report_Actual_RTD!E44</f>
        <v>1492.22</v>
      </c>
      <c r="AJ52" s="82">
        <f>IF(SUM(AI49:AI52)&gt;0,AVERAGE(AI49:AI52),0)</f>
        <v>1481.41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50.023958333333347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50.02</v>
      </c>
      <c r="AH53" s="90"/>
      <c r="AI53" s="81">
        <f>[1]Report_Actual_RTD!E45</f>
        <v>1487.5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1492.22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49.99</v>
      </c>
      <c r="AH54" s="90"/>
      <c r="AI54" s="81">
        <f>[1]Report_Actual_RTD!E46</f>
        <v>1488.23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1496.9587181887161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1492.22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50.03</v>
      </c>
      <c r="AH55" s="90"/>
      <c r="AI55" s="81">
        <f>[1]Report_Actual_RTD!E47</f>
        <v>1489.42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1043.78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1043.78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50.04</v>
      </c>
      <c r="AH56" s="145">
        <f>IF(SUM(AG53:AG56)&gt;0,AVERAGE(AG53:AG56),"")</f>
        <v>50.02</v>
      </c>
      <c r="AI56" s="81">
        <f>[1]Report_Actual_RTD!E48</f>
        <v>1469.87</v>
      </c>
      <c r="AJ56" s="82">
        <f>IF(SUM(AI53:AI56)&gt;0,AVERAGE(AI53:AI56),0)</f>
        <v>1483.7549999999999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24130.707999999999</v>
      </c>
      <c r="M57" s="227" t="s">
        <v>122</v>
      </c>
      <c r="N57" s="248">
        <f>('[1]Form-1_AnticipatedVsActual_BI'!$I$26+'[1]Form-1_AnticipatedVsActual_BI'!I30)/1000</f>
        <v>39.44</v>
      </c>
      <c r="O57" s="249">
        <f>L57-N57</f>
        <v>24091.268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1457.47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7924.9999999999973</v>
      </c>
      <c r="M58" s="227" t="s">
        <v>122</v>
      </c>
      <c r="N58" s="248">
        <f>'[1]Form-1_AnticipatedVsActual_BI'!$I$28/1000</f>
        <v>10.36</v>
      </c>
      <c r="O58" s="249">
        <f>L58-N58</f>
        <v>7914.6399999999976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50.06</v>
      </c>
      <c r="AH58" s="90"/>
      <c r="AI58" s="81">
        <f>[1]Report_Actual_RTD!E50</f>
        <v>1450.66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2422.6400000000012</v>
      </c>
      <c r="M59" s="227" t="s">
        <v>122</v>
      </c>
      <c r="N59" s="248">
        <f>'[1]Form-1_AnticipatedVsActual_BI'!$I$29/1000</f>
        <v>1.504</v>
      </c>
      <c r="O59" s="249">
        <f>L59-N59</f>
        <v>2421.1360000000013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50.07</v>
      </c>
      <c r="AH59" s="80"/>
      <c r="AI59" s="81">
        <f>[1]Report_Actual_RTD!E51</f>
        <v>1447.29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100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50.07</v>
      </c>
      <c r="AH60" s="174">
        <f>IF(SUM(AG57:AG60)&gt;0,AVERAGE(AG57:AG60),"")</f>
        <v>50.059999999999995</v>
      </c>
      <c r="AI60" s="81">
        <f>[1]Report_Actual_RTD!E52</f>
        <v>1451.26</v>
      </c>
      <c r="AJ60" s="82">
        <f>IF(SUM(AI57:AI60)&gt;0,AVERAGE(AI57:AI60),0)</f>
        <v>1451.67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97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50.09</v>
      </c>
      <c r="AH61" s="90"/>
      <c r="AI61" s="81">
        <f>[1]Report_Actual_RTD!E53</f>
        <v>1448.9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1100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50.11</v>
      </c>
      <c r="AH62" s="90"/>
      <c r="AI62" s="81">
        <f>[1]Report_Actual_RTD!E54</f>
        <v>1469.01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1011.7905609497643</v>
      </c>
      <c r="K64" s="225"/>
      <c r="L64" s="256">
        <f>'[1]Report_Daily Hrly Load Sheet '!$BA$13</f>
        <v>971.58565910449988</v>
      </c>
      <c r="M64" s="248"/>
      <c r="N64" s="257">
        <f>'[1]Report_Daily Hrly Load Sheet '!$BF$13/100</f>
        <v>241.30707999999998</v>
      </c>
      <c r="O64" s="258">
        <f>'[1]Report_Daily Hrly Load Sheet '!BH13/100</f>
        <v>240.91267999999999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50.07</v>
      </c>
      <c r="AH64" s="90"/>
      <c r="AI64" s="81">
        <f>[1]Report_Actual_RTD!E55</f>
        <v>1415.48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433.93440587837182</v>
      </c>
      <c r="K65" s="225"/>
      <c r="L65" s="256">
        <f>'[1]Report_Daily Hrly Load Sheet '!BA14</f>
        <v>420.90635212220826</v>
      </c>
      <c r="M65" s="248"/>
      <c r="N65" s="226">
        <f>'[1]Report_Daily Hrly Load Sheet '!$BF$14/100</f>
        <v>103.6532</v>
      </c>
      <c r="O65" s="248">
        <f>'[1]Report_Daily Hrly Load Sheet '!BH14/100</f>
        <v>103.31270000000001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50.06</v>
      </c>
      <c r="AH65" s="174">
        <f>IF(SUM(AG61:AG65)&gt;0,AVERAGE(AG61:AG65),"")</f>
        <v>50.082500000000003</v>
      </c>
      <c r="AI65" s="81">
        <f>[1]Report_Actual_RTD!E56</f>
        <v>1391.49</v>
      </c>
      <c r="AJ65" s="82">
        <f>IF(SUM(AI61:AI65)&gt;0,AVERAGE(AI61:AI65),0)</f>
        <v>1431.2199999999998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577.85615507139244</v>
      </c>
      <c r="K66" s="225"/>
      <c r="L66" s="256">
        <f>'[1]Report_Daily Hrly Load Sheet '!BA16</f>
        <v>550.67930698229156</v>
      </c>
      <c r="M66" s="248"/>
      <c r="N66" s="226">
        <f>'[1]Report_Daily Hrly Load Sheet '!$BF$16/100</f>
        <v>137.65387999999999</v>
      </c>
      <c r="O66" s="248">
        <f>'[1]Report_Daily Hrly Load Sheet '!BH16/100</f>
        <v>137.59997999999999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50.17</v>
      </c>
      <c r="AH66" s="174"/>
      <c r="AI66" s="81">
        <f>[1]Report_Actual_RTD!E57</f>
        <v>1357.57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50.21</v>
      </c>
      <c r="AH68" s="90"/>
      <c r="AI68" s="81">
        <f>[1]Report_Actual_RTD!E58</f>
        <v>1349.66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50.08</v>
      </c>
      <c r="AH69" s="90"/>
      <c r="AI69" s="81">
        <f>[1]Report_Actual_RTD!E59</f>
        <v>1368.7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50.07</v>
      </c>
      <c r="AH70" s="174">
        <f>IF(SUM(AG66:AG70)&gt;0,AVERAGE(AG66:AG70),"")</f>
        <v>50.132499999999993</v>
      </c>
      <c r="AI70" s="81">
        <f>[1]Report_Actual_RTD!E60</f>
        <v>1388.09</v>
      </c>
      <c r="AJ70" s="82">
        <f>IF(SUM(AI66:AI70)&gt;0,AVERAGE(AI66:AI70),0)</f>
        <v>1366.0050000000001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50.03</v>
      </c>
      <c r="AH71" s="90"/>
      <c r="AI71" s="81">
        <f>[1]Report_Actual_RTD!E61</f>
        <v>1381.9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50.02</v>
      </c>
      <c r="AH72" s="90"/>
      <c r="AI72" s="81">
        <f>[1]Report_Actual_RTD!E62</f>
        <v>1394.18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49.97</v>
      </c>
      <c r="AH73" s="90"/>
      <c r="AI73" s="81">
        <f>[1]Report_Actual_RTD!E63</f>
        <v>1406.42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49.95</v>
      </c>
      <c r="AH74" s="174">
        <f>IF(SUM(AG71:AG74)&gt;0,AVERAGE(AG71:AG74),"")</f>
        <v>49.992500000000007</v>
      </c>
      <c r="AI74" s="81">
        <f>[1]Report_Actual_RTD!E64</f>
        <v>1404.58</v>
      </c>
      <c r="AJ74" s="82">
        <f>IF(SUM(AI71:AI74)&gt;0,AVERAGE(AI71:AI74),0)</f>
        <v>1396.77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</v>
      </c>
      <c r="AH75" s="90"/>
      <c r="AI75" s="81">
        <f>[1]Report_Actual_RTD!E65</f>
        <v>1399.99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50.02</v>
      </c>
      <c r="AH76" s="90"/>
      <c r="AI76" s="81">
        <f>[1]Report_Actual_RTD!E66</f>
        <v>1414.12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49.94</v>
      </c>
      <c r="AH77" s="90"/>
      <c r="AI77" s="81">
        <f>[1]Report_Actual_RTD!E67</f>
        <v>1398.2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49.94</v>
      </c>
      <c r="AH78" s="174">
        <f>IF(SUM(AG75:AG78)&gt;0,AVERAGE(AG75:AG78),"")</f>
        <v>49.975000000000001</v>
      </c>
      <c r="AI78" s="81">
        <f>[1]Report_Actual_RTD!E68</f>
        <v>1410.2</v>
      </c>
      <c r="AJ78" s="82">
        <f>IF(SUM(AI75:AI78)&gt;0,AVERAGE(AI75:AI78),0)</f>
        <v>1405.6274999999998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50.01</v>
      </c>
      <c r="AH79" s="90"/>
      <c r="AI79" s="81">
        <f>[1]Report_Actual_RTD!E69</f>
        <v>1393.6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49.99</v>
      </c>
      <c r="AH80" s="90"/>
      <c r="AI80" s="81">
        <f>[1]Report_Actual_RTD!E70</f>
        <v>1387.43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49.98</v>
      </c>
      <c r="AH81" s="90"/>
      <c r="AI81" s="81">
        <f>[1]Report_Actual_RTD!E71</f>
        <v>1386.65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49.98</v>
      </c>
      <c r="AH82" s="174">
        <f>IF(SUM(AG79:AG82)&gt;0,AVERAGE(AG79:AG82),"")</f>
        <v>49.989999999999995</v>
      </c>
      <c r="AI82" s="81">
        <f>[1]Report_Actual_RTD!E72</f>
        <v>1380.06</v>
      </c>
      <c r="AJ82" s="82">
        <f>IF(SUM(AI79:AI82)&gt;0,AVERAGE(AI79:AI82),0)</f>
        <v>1386.9349999999999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</v>
      </c>
      <c r="AH83" s="90"/>
      <c r="AI83" s="81">
        <f>[1]Report_Actual_RTD!E73</f>
        <v>1347.45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50</v>
      </c>
      <c r="AH84" s="90"/>
      <c r="AI84" s="81">
        <f>[1]Report_Actual_RTD!E74</f>
        <v>1334.17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49.97</v>
      </c>
      <c r="AH85" s="90"/>
      <c r="AI85" s="81">
        <f>[1]Report_Actual_RTD!E75</f>
        <v>1315.98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49.96</v>
      </c>
      <c r="AH86" s="174">
        <f>IF(SUM(AG83:AG86)&gt;0,AVERAGE(AG83:AG86),"")</f>
        <v>49.982500000000002</v>
      </c>
      <c r="AI86" s="81">
        <f>[1]Report_Actual_RTD!E76</f>
        <v>1290.78</v>
      </c>
      <c r="AJ86" s="82">
        <f>IF(SUM(AI83:AI86)&gt;0,AVERAGE(AI83:AI86),0)</f>
        <v>1322.095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50</v>
      </c>
      <c r="AH87" s="90"/>
      <c r="AI87" s="81">
        <f>[1]Report_Actual_RTD!E77</f>
        <v>1265.3499999999999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49.99</v>
      </c>
      <c r="AH88" s="90"/>
      <c r="AI88" s="81">
        <f>[1]Report_Actual_RTD!E78</f>
        <v>1239.6500000000001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49.93</v>
      </c>
      <c r="AH89" s="90"/>
      <c r="AI89" s="81">
        <f>[1]Report_Actual_RTD!E79</f>
        <v>1217.02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49.99</v>
      </c>
      <c r="AH90" s="174">
        <f>IF(SUM(AG87:AG90)&gt;0,AVERAGE(AG87:AG90),"")</f>
        <v>49.977500000000006</v>
      </c>
      <c r="AI90" s="81">
        <f>[1]Report_Actual_RTD!E80</f>
        <v>1201.3</v>
      </c>
      <c r="AJ90" s="82">
        <f>IF(SUM(AI87:AI90)&gt;0,AVERAGE(AI87:AI90),0)</f>
        <v>1230.83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50.01</v>
      </c>
      <c r="AH91" s="90"/>
      <c r="AI91" s="81">
        <f>[1]Report_Actual_RTD!E81</f>
        <v>1187.02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50.01</v>
      </c>
      <c r="AH92" s="90"/>
      <c r="AI92" s="81">
        <f>[1]Report_Actual_RTD!E82</f>
        <v>1204.02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50.05</v>
      </c>
      <c r="AH93" s="90"/>
      <c r="AI93" s="81">
        <f>[1]Report_Actual_RTD!E83</f>
        <v>1230.6600000000001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50.05</v>
      </c>
      <c r="AH94" s="174">
        <f>IF(SUM(AG91:AG94)&gt;0,AVERAGE(AG91:AG94),"")</f>
        <v>50.03</v>
      </c>
      <c r="AI94" s="81">
        <f>[1]Report_Actual_RTD!E84</f>
        <v>1259.1400000000001</v>
      </c>
      <c r="AJ94" s="82">
        <f>IF(SUM(AI91:AI94)&gt;0,AVERAGE(AI91:AI94),0)</f>
        <v>1220.21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50.09</v>
      </c>
      <c r="AH95" s="90"/>
      <c r="AI95" s="81">
        <f>[1]Report_Actual_RTD!E85</f>
        <v>1276.72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50.05</v>
      </c>
      <c r="AH96" s="90"/>
      <c r="AI96" s="81">
        <f>[1]Report_Actual_RTD!E86</f>
        <v>1284.82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50.05</v>
      </c>
      <c r="AH97" s="90"/>
      <c r="AI97" s="81">
        <f>[1]Report_Actual_RTD!E87</f>
        <v>1273.6500000000001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50.05</v>
      </c>
      <c r="AH98" s="174">
        <f>IF(SUM(AG95:AG98)&gt;0,AVERAGE(AG95:AG98),"")</f>
        <v>50.06</v>
      </c>
      <c r="AI98" s="81">
        <f>[1]Report_Actual_RTD!E88</f>
        <v>1260.9100000000001</v>
      </c>
      <c r="AJ98" s="82">
        <f>IF(SUM(AI95:AI98)&gt;0,AVERAGE(AI95:AI98),)</f>
        <v>1274.0250000000001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50.03</v>
      </c>
      <c r="AH99" s="90"/>
      <c r="AI99" s="81">
        <f>[1]Report_Actual_RTD!E89</f>
        <v>1255.8900000000001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50.03</v>
      </c>
      <c r="AH100" s="90"/>
      <c r="AI100" s="81">
        <f>[1]Report_Actual_RTD!E90</f>
        <v>1240.31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50.01</v>
      </c>
      <c r="AH101" s="90"/>
      <c r="AI101" s="81">
        <f>[1]Report_Actual_RTD!E91</f>
        <v>1222.95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50.03</v>
      </c>
      <c r="AH102" s="174">
        <f>IF(SUM(AG99:AG102)&gt;0,AVERAGE(AG99:AG102),"")</f>
        <v>50.024999999999999</v>
      </c>
      <c r="AI102" s="81">
        <f>[1]Report_Actual_RTD!E92</f>
        <v>1226.68</v>
      </c>
      <c r="AJ102" s="82">
        <f>IF(SUM(AI99:AI102)&gt;0,AVERAGE(AI99:AI102),0)</f>
        <v>1236.4575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50.04</v>
      </c>
      <c r="AH103" s="90"/>
      <c r="AI103" s="81">
        <f>[1]Report_Actual_RTD!E93</f>
        <v>1214.96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49.97</v>
      </c>
      <c r="AH104" s="90"/>
      <c r="AI104" s="81">
        <f>[1]Report_Actual_RTD!E94</f>
        <v>1199.6600000000001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50.01</v>
      </c>
      <c r="AH105" s="90"/>
      <c r="AI105" s="81">
        <f>[1]Report_Actual_RTD!E95</f>
        <v>1184.03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50.01</v>
      </c>
      <c r="AH106" s="174">
        <f>IF(SUM(AG103:AG106)&gt;0,AVERAGE(AG103:AG106),"")</f>
        <v>50.007499999999993</v>
      </c>
      <c r="AI106" s="81">
        <f>[1]Report_Actual_RTD!E96</f>
        <v>1171.25</v>
      </c>
      <c r="AJ106" s="82">
        <f>IF(SUM(AI103:AI106)&gt;0,AVERAGE(AI103:AI106),0)</f>
        <v>1192.4749999999999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50.02</v>
      </c>
      <c r="AH107" s="90"/>
      <c r="AI107" s="81">
        <f>[1]Report_Actual_RTD!E97</f>
        <v>1148.3900000000001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50.03</v>
      </c>
      <c r="AH108" s="90"/>
      <c r="AI108" s="81">
        <f>[1]Report_Actual_RTD!E98</f>
        <v>1139.97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50</v>
      </c>
      <c r="AH109" s="90"/>
      <c r="AI109" s="81">
        <f>[1]Report_Actual_RTD!E99</f>
        <v>1143.51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50.03</v>
      </c>
      <c r="AH110" s="288">
        <f>IF(SUM(AG107:AG110)&gt;0,AVERAGE(AG107:AG110),"")</f>
        <v>50.02</v>
      </c>
      <c r="AI110" s="81">
        <f>[1]Report_Actual_RTD!E100</f>
        <v>1146.0999999999999</v>
      </c>
      <c r="AJ110" s="82">
        <f>IF(SUM(AI107:AI110)&gt;0,AVERAGE(AI107:AI110),0)</f>
        <v>1144.4924999999998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50.023958333333347</v>
      </c>
      <c r="AH111" s="289">
        <f>AVERAGE(AH13:AH110)</f>
        <v>50.023958333333326</v>
      </c>
      <c r="AI111" s="290">
        <f>SUM(AI13:AI110)/4</f>
        <v>30590.475000000002</v>
      </c>
      <c r="AJ111" s="291">
        <f>SUM(AJ13:AJ110)</f>
        <v>30590.475000000002</v>
      </c>
    </row>
    <row r="112" spans="1:36" ht="15.6">
      <c r="AF112" s="292" t="s">
        <v>188</v>
      </c>
      <c r="AG112" s="293">
        <f>MAX(AI13:AI110)</f>
        <v>1492.22</v>
      </c>
      <c r="AH112" s="292"/>
      <c r="AI112" s="292" t="s">
        <v>189</v>
      </c>
      <c r="AJ112" s="294">
        <f>MAX(AJ13:AJ110)</f>
        <v>1483.7549999999999</v>
      </c>
    </row>
    <row r="113" spans="17:36" ht="16.8">
      <c r="Q113" s="295"/>
      <c r="S113" s="286"/>
      <c r="AF113" s="292" t="s">
        <v>190</v>
      </c>
      <c r="AG113" s="293">
        <f>MIN(AI13:AI110)</f>
        <v>1043.78</v>
      </c>
      <c r="AH113" s="292"/>
      <c r="AI113" s="292" t="s">
        <v>191</v>
      </c>
      <c r="AJ113" s="294">
        <f>MIN(AJ13:AJ110)</f>
        <v>1049.6275000000001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2021-07-14T20:34:15Z</dcterms:created>
  <dcterms:modified xsi:type="dcterms:W3CDTF">2021-07-14T20:34:26Z</dcterms:modified>
</cp:coreProperties>
</file>