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I110" i="1"/>
  <c r="AG110"/>
  <c r="AI109"/>
  <c r="AG109"/>
  <c r="AH110" s="1"/>
  <c r="AI108"/>
  <c r="Y48" s="1"/>
  <c r="AG108"/>
  <c r="AI107"/>
  <c r="AJ110" s="1"/>
  <c r="X48" s="1"/>
  <c r="AG107"/>
  <c r="AI106"/>
  <c r="AG106"/>
  <c r="AI105"/>
  <c r="AG105"/>
  <c r="AI104"/>
  <c r="AG104"/>
  <c r="AI103"/>
  <c r="AJ106" s="1"/>
  <c r="X47" s="1"/>
  <c r="AG103"/>
  <c r="AH106" s="1"/>
  <c r="AI102"/>
  <c r="AG102"/>
  <c r="AI101"/>
  <c r="AG101"/>
  <c r="AI100"/>
  <c r="AG100"/>
  <c r="AI99"/>
  <c r="AJ102" s="1"/>
  <c r="X46" s="1"/>
  <c r="AG99"/>
  <c r="AH102" s="1"/>
  <c r="AI98"/>
  <c r="AG98"/>
  <c r="AI97"/>
  <c r="AG97"/>
  <c r="AI96"/>
  <c r="AG96"/>
  <c r="AI95"/>
  <c r="AJ98" s="1"/>
  <c r="X45" s="1"/>
  <c r="AG95"/>
  <c r="AH98" s="1"/>
  <c r="AI94"/>
  <c r="AG94"/>
  <c r="AI93"/>
  <c r="AG93"/>
  <c r="AH94" s="1"/>
  <c r="AI92"/>
  <c r="Y44" s="1"/>
  <c r="AG92"/>
  <c r="AI91"/>
  <c r="AJ94" s="1"/>
  <c r="X44" s="1"/>
  <c r="AG91"/>
  <c r="AI90"/>
  <c r="AG90"/>
  <c r="AI89"/>
  <c r="AG89"/>
  <c r="AI88"/>
  <c r="AG88"/>
  <c r="AI87"/>
  <c r="AJ90" s="1"/>
  <c r="X43" s="1"/>
  <c r="AG87"/>
  <c r="AH90" s="1"/>
  <c r="AI86"/>
  <c r="AG86"/>
  <c r="AI85"/>
  <c r="AG85"/>
  <c r="AI84"/>
  <c r="Z42" s="1"/>
  <c r="AG84"/>
  <c r="AI83"/>
  <c r="AJ86" s="1"/>
  <c r="X42" s="1"/>
  <c r="AG83"/>
  <c r="AH86" s="1"/>
  <c r="AI82"/>
  <c r="AG82"/>
  <c r="AI81"/>
  <c r="AG81"/>
  <c r="AI80"/>
  <c r="AG80"/>
  <c r="AI79"/>
  <c r="Y41" s="1"/>
  <c r="AG79"/>
  <c r="AH82" s="1"/>
  <c r="AI78"/>
  <c r="AG78"/>
  <c r="AI77"/>
  <c r="AG77"/>
  <c r="AH78" s="1"/>
  <c r="AI76"/>
  <c r="AG76"/>
  <c r="AI75"/>
  <c r="AJ78" s="1"/>
  <c r="X40" s="1"/>
  <c r="AG75"/>
  <c r="AI74"/>
  <c r="AG74"/>
  <c r="AI73"/>
  <c r="AG73"/>
  <c r="AI72"/>
  <c r="AG72"/>
  <c r="AI71"/>
  <c r="Z39" s="1"/>
  <c r="AG71"/>
  <c r="AH74" s="1"/>
  <c r="AI70"/>
  <c r="AG70"/>
  <c r="AI69"/>
  <c r="AG69"/>
  <c r="AI68"/>
  <c r="Y38" s="1"/>
  <c r="AG68"/>
  <c r="AI66"/>
  <c r="AJ70" s="1"/>
  <c r="X38" s="1"/>
  <c r="AG66"/>
  <c r="AH70" s="1"/>
  <c r="O66"/>
  <c r="N66"/>
  <c r="L66"/>
  <c r="J66"/>
  <c r="AI65"/>
  <c r="AG65"/>
  <c r="O65"/>
  <c r="N65"/>
  <c r="L65"/>
  <c r="J65"/>
  <c r="AI64"/>
  <c r="AJ65" s="1"/>
  <c r="X37" s="1"/>
  <c r="AG64"/>
  <c r="O64"/>
  <c r="N64"/>
  <c r="L64"/>
  <c r="J64"/>
  <c r="AI62"/>
  <c r="AG62"/>
  <c r="L62"/>
  <c r="AI61"/>
  <c r="AG61"/>
  <c r="AH65" s="1"/>
  <c r="L61"/>
  <c r="AI60"/>
  <c r="AG60"/>
  <c r="L60"/>
  <c r="AI59"/>
  <c r="AG59"/>
  <c r="N59"/>
  <c r="AI58"/>
  <c r="AG58"/>
  <c r="N58"/>
  <c r="AI57"/>
  <c r="AJ60" s="1"/>
  <c r="X36" s="1"/>
  <c r="AG57"/>
  <c r="AH60" s="1"/>
  <c r="N57"/>
  <c r="AJ56"/>
  <c r="X35" s="1"/>
  <c r="AI56"/>
  <c r="AH56"/>
  <c r="AG56"/>
  <c r="AI55"/>
  <c r="AG55"/>
  <c r="AI54"/>
  <c r="Y35" s="1"/>
  <c r="AG54"/>
  <c r="AI53"/>
  <c r="AG53"/>
  <c r="L53"/>
  <c r="AI52"/>
  <c r="AH52"/>
  <c r="AG52"/>
  <c r="AI51"/>
  <c r="AG51"/>
  <c r="AI50"/>
  <c r="AG50"/>
  <c r="M50"/>
  <c r="L50"/>
  <c r="J50"/>
  <c r="AI49"/>
  <c r="AJ52" s="1"/>
  <c r="X34" s="1"/>
  <c r="AG49"/>
  <c r="AI48"/>
  <c r="AG48"/>
  <c r="AD48"/>
  <c r="K48" s="1"/>
  <c r="N48" s="1"/>
  <c r="O48" s="1"/>
  <c r="V48"/>
  <c r="U48"/>
  <c r="AP48" s="1"/>
  <c r="T48"/>
  <c r="AI47"/>
  <c r="AG47"/>
  <c r="AD47"/>
  <c r="W47"/>
  <c r="V47"/>
  <c r="U47"/>
  <c r="AP47" s="1"/>
  <c r="T47"/>
  <c r="K47"/>
  <c r="N47" s="1"/>
  <c r="O47" s="1"/>
  <c r="F47"/>
  <c r="AP46"/>
  <c r="AI46"/>
  <c r="AG46"/>
  <c r="AD46"/>
  <c r="K46" s="1"/>
  <c r="N46" s="1"/>
  <c r="O46" s="1"/>
  <c r="Z46"/>
  <c r="Y46"/>
  <c r="W46"/>
  <c r="V46"/>
  <c r="U46"/>
  <c r="T46"/>
  <c r="AP45"/>
  <c r="AI45"/>
  <c r="AJ48" s="1"/>
  <c r="X33" s="1"/>
  <c r="AG45"/>
  <c r="AH48" s="1"/>
  <c r="AD45"/>
  <c r="Y45"/>
  <c r="V45"/>
  <c r="U45"/>
  <c r="T45"/>
  <c r="W45" s="1"/>
  <c r="N45"/>
  <c r="O45" s="1"/>
  <c r="K45"/>
  <c r="E45"/>
  <c r="AI44"/>
  <c r="AG44"/>
  <c r="AD44"/>
  <c r="W44"/>
  <c r="V44"/>
  <c r="U44"/>
  <c r="AP44" s="1"/>
  <c r="T44"/>
  <c r="K44"/>
  <c r="N44" s="1"/>
  <c r="O44" s="1"/>
  <c r="F44"/>
  <c r="AP43"/>
  <c r="AI43"/>
  <c r="AG43"/>
  <c r="AH44" s="1"/>
  <c r="AD43"/>
  <c r="K43" s="1"/>
  <c r="N43" s="1"/>
  <c r="O43" s="1"/>
  <c r="Z43"/>
  <c r="Y43"/>
  <c r="W43"/>
  <c r="V43"/>
  <c r="U43"/>
  <c r="T43"/>
  <c r="AP42"/>
  <c r="AI42"/>
  <c r="Y32" s="1"/>
  <c r="AG42"/>
  <c r="AD42"/>
  <c r="Y42"/>
  <c r="V42"/>
  <c r="U42"/>
  <c r="T42"/>
  <c r="W42" s="1"/>
  <c r="N42"/>
  <c r="O42" s="1"/>
  <c r="K42"/>
  <c r="F42"/>
  <c r="E42"/>
  <c r="AI41"/>
  <c r="AJ44" s="1"/>
  <c r="X32" s="1"/>
  <c r="AG41"/>
  <c r="AD41"/>
  <c r="K41" s="1"/>
  <c r="N41" s="1"/>
  <c r="O41" s="1"/>
  <c r="Z41"/>
  <c r="V41"/>
  <c r="U41"/>
  <c r="AP41" s="1"/>
  <c r="T41"/>
  <c r="AI40"/>
  <c r="AG40"/>
  <c r="AD40"/>
  <c r="K40" s="1"/>
  <c r="N40" s="1"/>
  <c r="O40" s="1"/>
  <c r="Z40"/>
  <c r="Y40"/>
  <c r="W40"/>
  <c r="V40"/>
  <c r="U40"/>
  <c r="AP40" s="1"/>
  <c r="T40"/>
  <c r="AP39"/>
  <c r="AI39"/>
  <c r="AG39"/>
  <c r="AD39"/>
  <c r="Y39"/>
  <c r="V39"/>
  <c r="U39"/>
  <c r="T39"/>
  <c r="W39" s="1"/>
  <c r="N39"/>
  <c r="O39" s="1"/>
  <c r="K39"/>
  <c r="F39"/>
  <c r="E39"/>
  <c r="AI38"/>
  <c r="AG38"/>
  <c r="AD38"/>
  <c r="K38" s="1"/>
  <c r="N38" s="1"/>
  <c r="O38" s="1"/>
  <c r="Z38"/>
  <c r="V38"/>
  <c r="U38"/>
  <c r="AP38" s="1"/>
  <c r="T38"/>
  <c r="E38"/>
  <c r="AI37"/>
  <c r="AJ40" s="1"/>
  <c r="X31" s="1"/>
  <c r="AG37"/>
  <c r="AH40" s="1"/>
  <c r="AD37"/>
  <c r="W37"/>
  <c r="V37"/>
  <c r="U37"/>
  <c r="AP37" s="1"/>
  <c r="T37"/>
  <c r="K37"/>
  <c r="N37" s="1"/>
  <c r="O37" s="1"/>
  <c r="AP36"/>
  <c r="AI36"/>
  <c r="AG36"/>
  <c r="AD36"/>
  <c r="Y36"/>
  <c r="V36"/>
  <c r="U36"/>
  <c r="T36"/>
  <c r="W36" s="1"/>
  <c r="N36"/>
  <c r="O36" s="1"/>
  <c r="K36"/>
  <c r="F36"/>
  <c r="AI35"/>
  <c r="AG35"/>
  <c r="AD35"/>
  <c r="K35" s="1"/>
  <c r="N35" s="1"/>
  <c r="O35" s="1"/>
  <c r="Z35"/>
  <c r="V35"/>
  <c r="U35"/>
  <c r="AP35" s="1"/>
  <c r="T35"/>
  <c r="AI34"/>
  <c r="AG34"/>
  <c r="AD34"/>
  <c r="W34"/>
  <c r="V34"/>
  <c r="U34"/>
  <c r="AP34" s="1"/>
  <c r="T34"/>
  <c r="K34"/>
  <c r="N34" s="1"/>
  <c r="O34" s="1"/>
  <c r="F34"/>
  <c r="AP33"/>
  <c r="AI33"/>
  <c r="AJ36" s="1"/>
  <c r="X30" s="1"/>
  <c r="AG33"/>
  <c r="AH36" s="1"/>
  <c r="AD33"/>
  <c r="K33" s="1"/>
  <c r="N33" s="1"/>
  <c r="O33" s="1"/>
  <c r="Z33"/>
  <c r="Y33"/>
  <c r="W33"/>
  <c r="V33"/>
  <c r="U33"/>
  <c r="T33"/>
  <c r="AI32"/>
  <c r="AG32"/>
  <c r="AD32"/>
  <c r="K32" s="1"/>
  <c r="N32" s="1"/>
  <c r="O32" s="1"/>
  <c r="Z32"/>
  <c r="V32"/>
  <c r="U32"/>
  <c r="AP32" s="1"/>
  <c r="T32"/>
  <c r="AI31"/>
  <c r="AG31"/>
  <c r="AD31"/>
  <c r="W31"/>
  <c r="V31"/>
  <c r="U31"/>
  <c r="AP31" s="1"/>
  <c r="T31"/>
  <c r="K31"/>
  <c r="N31" s="1"/>
  <c r="O31" s="1"/>
  <c r="F31"/>
  <c r="AP30"/>
  <c r="AI30"/>
  <c r="AG30"/>
  <c r="AD30"/>
  <c r="K30" s="1"/>
  <c r="N30" s="1"/>
  <c r="O30" s="1"/>
  <c r="Z30"/>
  <c r="Y30"/>
  <c r="W30"/>
  <c r="V30"/>
  <c r="U30"/>
  <c r="T30"/>
  <c r="AP29"/>
  <c r="AI29"/>
  <c r="AJ32" s="1"/>
  <c r="X29" s="1"/>
  <c r="AG29"/>
  <c r="AH32" s="1"/>
  <c r="AD29"/>
  <c r="Y29"/>
  <c r="V29"/>
  <c r="U29"/>
  <c r="T29"/>
  <c r="W29" s="1"/>
  <c r="N29"/>
  <c r="O29" s="1"/>
  <c r="K29"/>
  <c r="E29"/>
  <c r="AI28"/>
  <c r="AG28"/>
  <c r="AD28"/>
  <c r="W28"/>
  <c r="V28"/>
  <c r="U28"/>
  <c r="AP28" s="1"/>
  <c r="T28"/>
  <c r="K28"/>
  <c r="N28" s="1"/>
  <c r="O28" s="1"/>
  <c r="F28"/>
  <c r="AP27"/>
  <c r="AI27"/>
  <c r="AG27"/>
  <c r="AH28" s="1"/>
  <c r="AD27"/>
  <c r="K27" s="1"/>
  <c r="N27" s="1"/>
  <c r="O27" s="1"/>
  <c r="W27"/>
  <c r="V27"/>
  <c r="U27"/>
  <c r="T27"/>
  <c r="AP26"/>
  <c r="AI26"/>
  <c r="Y28" s="1"/>
  <c r="AG26"/>
  <c r="AD26"/>
  <c r="V26"/>
  <c r="U26"/>
  <c r="T26"/>
  <c r="W26" s="1"/>
  <c r="N26"/>
  <c r="O26" s="1"/>
  <c r="K26"/>
  <c r="F26"/>
  <c r="E26"/>
  <c r="AI25"/>
  <c r="AJ28" s="1"/>
  <c r="X28" s="1"/>
  <c r="AG25"/>
  <c r="AD25"/>
  <c r="AD50" s="1"/>
  <c r="V25"/>
  <c r="V50" s="1"/>
  <c r="U25"/>
  <c r="AP25" s="1"/>
  <c r="D62" s="1"/>
  <c r="T25"/>
  <c r="AI24"/>
  <c r="AG24"/>
  <c r="AI23"/>
  <c r="Y27" s="1"/>
  <c r="AG23"/>
  <c r="AI22"/>
  <c r="AG22"/>
  <c r="AP21"/>
  <c r="AI21"/>
  <c r="Z27" s="1"/>
  <c r="AG21"/>
  <c r="AH24" s="1"/>
  <c r="AI20"/>
  <c r="AH20"/>
  <c r="AG20"/>
  <c r="AI19"/>
  <c r="AG19"/>
  <c r="BR18"/>
  <c r="BQ18"/>
  <c r="F48" s="1"/>
  <c r="BP18"/>
  <c r="BO18"/>
  <c r="F46" s="1"/>
  <c r="BN18"/>
  <c r="F45" s="1"/>
  <c r="BM18"/>
  <c r="BL18"/>
  <c r="F43" s="1"/>
  <c r="BK18"/>
  <c r="BJ18"/>
  <c r="F41" s="1"/>
  <c r="BI18"/>
  <c r="F40" s="1"/>
  <c r="BH18"/>
  <c r="BG18"/>
  <c r="F38" s="1"/>
  <c r="BF18"/>
  <c r="F37" s="1"/>
  <c r="BE18"/>
  <c r="BD18"/>
  <c r="F35" s="1"/>
  <c r="BC18"/>
  <c r="BB18"/>
  <c r="F33" s="1"/>
  <c r="BA18"/>
  <c r="F32" s="1"/>
  <c r="AZ18"/>
  <c r="AY18"/>
  <c r="F30" s="1"/>
  <c r="AX18"/>
  <c r="F29" s="1"/>
  <c r="AW18"/>
  <c r="AV18"/>
  <c r="F27" s="1"/>
  <c r="AU18"/>
  <c r="AT18"/>
  <c r="F25" s="1"/>
  <c r="AI18"/>
  <c r="Y26" s="1"/>
  <c r="AG18"/>
  <c r="BR17"/>
  <c r="BQ17"/>
  <c r="E48" s="1"/>
  <c r="BP17"/>
  <c r="E47" s="1"/>
  <c r="BO17"/>
  <c r="E46" s="1"/>
  <c r="BN17"/>
  <c r="BM17"/>
  <c r="E44" s="1"/>
  <c r="BL17"/>
  <c r="E43" s="1"/>
  <c r="BK17"/>
  <c r="BJ17"/>
  <c r="E41" s="1"/>
  <c r="BI17"/>
  <c r="E40" s="1"/>
  <c r="BH17"/>
  <c r="BG17"/>
  <c r="BF17"/>
  <c r="E37" s="1"/>
  <c r="BE17"/>
  <c r="E36" s="1"/>
  <c r="BD17"/>
  <c r="E35" s="1"/>
  <c r="BC17"/>
  <c r="E34" s="1"/>
  <c r="BB17"/>
  <c r="E33" s="1"/>
  <c r="BA17"/>
  <c r="E32" s="1"/>
  <c r="AZ17"/>
  <c r="E31" s="1"/>
  <c r="AY17"/>
  <c r="E30" s="1"/>
  <c r="AX17"/>
  <c r="AW17"/>
  <c r="E28" s="1"/>
  <c r="AV17"/>
  <c r="E27" s="1"/>
  <c r="AU17"/>
  <c r="AT17"/>
  <c r="E25" s="1"/>
  <c r="E50" s="1"/>
  <c r="AI17"/>
  <c r="Z26" s="1"/>
  <c r="AG17"/>
  <c r="AI16"/>
  <c r="AG16"/>
  <c r="AI15"/>
  <c r="AG15"/>
  <c r="AH16" s="1"/>
  <c r="AI14"/>
  <c r="AG14"/>
  <c r="V14"/>
  <c r="G14"/>
  <c r="N3" s="1"/>
  <c r="AI13"/>
  <c r="Y25" s="1"/>
  <c r="AG13"/>
  <c r="AG111" s="1"/>
  <c r="V12"/>
  <c r="V11"/>
  <c r="V10"/>
  <c r="D1"/>
  <c r="D41" l="1"/>
  <c r="D38"/>
  <c r="D35"/>
  <c r="D32"/>
  <c r="D25"/>
  <c r="D45"/>
  <c r="D42"/>
  <c r="D39"/>
  <c r="D36"/>
  <c r="D29"/>
  <c r="D26"/>
  <c r="D46"/>
  <c r="D43"/>
  <c r="D40"/>
  <c r="D33"/>
  <c r="D30"/>
  <c r="D27"/>
  <c r="D44"/>
  <c r="D37"/>
  <c r="D34"/>
  <c r="D31"/>
  <c r="D28"/>
  <c r="F50"/>
  <c r="AH111"/>
  <c r="D47"/>
  <c r="D48"/>
  <c r="AJ16"/>
  <c r="K25"/>
  <c r="Z28"/>
  <c r="Z31"/>
  <c r="Z34"/>
  <c r="Z37"/>
  <c r="AA35" s="1"/>
  <c r="AB35" s="1"/>
  <c r="Z44"/>
  <c r="Z47"/>
  <c r="AJ24"/>
  <c r="X27" s="1"/>
  <c r="W25"/>
  <c r="W50" s="1"/>
  <c r="Y31"/>
  <c r="W32"/>
  <c r="C34"/>
  <c r="Y34"/>
  <c r="W35"/>
  <c r="C37"/>
  <c r="Y37"/>
  <c r="AA37" s="1"/>
  <c r="AB37" s="1"/>
  <c r="W38"/>
  <c r="W41"/>
  <c r="C44"/>
  <c r="C47"/>
  <c r="Y47"/>
  <c r="W48"/>
  <c r="AG113"/>
  <c r="T56" s="1"/>
  <c r="U50"/>
  <c r="C32" s="1"/>
  <c r="AJ74"/>
  <c r="X39" s="1"/>
  <c r="T50"/>
  <c r="B34" s="1"/>
  <c r="G34" s="1"/>
  <c r="AG112"/>
  <c r="T55" s="1"/>
  <c r="AJ20"/>
  <c r="X26" s="1"/>
  <c r="Z29"/>
  <c r="Z36"/>
  <c r="Z45"/>
  <c r="AA45" s="1"/>
  <c r="AB45" s="1"/>
  <c r="AI111"/>
  <c r="Z48" s="1"/>
  <c r="AA48" s="1"/>
  <c r="AB48" s="1"/>
  <c r="Z25"/>
  <c r="B42"/>
  <c r="B45"/>
  <c r="AJ82"/>
  <c r="X41" s="1"/>
  <c r="C35"/>
  <c r="C38"/>
  <c r="AA25" l="1"/>
  <c r="AJ111"/>
  <c r="AJ112"/>
  <c r="AJ113"/>
  <c r="X25"/>
  <c r="X50" s="1"/>
  <c r="AA44"/>
  <c r="AB44" s="1"/>
  <c r="AA26"/>
  <c r="AB26" s="1"/>
  <c r="AA41"/>
  <c r="AB41" s="1"/>
  <c r="AA29"/>
  <c r="AB29" s="1"/>
  <c r="AA40"/>
  <c r="AB40" s="1"/>
  <c r="C25"/>
  <c r="AA47"/>
  <c r="AB47" s="1"/>
  <c r="AA34"/>
  <c r="AB34" s="1"/>
  <c r="AA46"/>
  <c r="AB46" s="1"/>
  <c r="AA43"/>
  <c r="AB43" s="1"/>
  <c r="D50"/>
  <c r="L58" s="1"/>
  <c r="O58" s="1"/>
  <c r="AA33"/>
  <c r="AB33" s="1"/>
  <c r="N25"/>
  <c r="K50"/>
  <c r="C45"/>
  <c r="G45" s="1"/>
  <c r="C42"/>
  <c r="C39"/>
  <c r="C36"/>
  <c r="C29"/>
  <c r="C26"/>
  <c r="C46"/>
  <c r="C43"/>
  <c r="C40"/>
  <c r="C33"/>
  <c r="C30"/>
  <c r="C27"/>
  <c r="B39"/>
  <c r="B36"/>
  <c r="B29"/>
  <c r="G29" s="1"/>
  <c r="B26"/>
  <c r="G26" s="1"/>
  <c r="B46"/>
  <c r="B43"/>
  <c r="B40"/>
  <c r="G40" s="1"/>
  <c r="B33"/>
  <c r="G33" s="1"/>
  <c r="B30"/>
  <c r="B27"/>
  <c r="B47"/>
  <c r="G47" s="1"/>
  <c r="B44"/>
  <c r="G44" s="1"/>
  <c r="B37"/>
  <c r="G37" s="1"/>
  <c r="B31"/>
  <c r="B28"/>
  <c r="G28" s="1"/>
  <c r="B48"/>
  <c r="B41"/>
  <c r="G41" s="1"/>
  <c r="B38"/>
  <c r="G38" s="1"/>
  <c r="B35"/>
  <c r="G35" s="1"/>
  <c r="B32"/>
  <c r="G32" s="1"/>
  <c r="B25"/>
  <c r="AA28"/>
  <c r="AB28" s="1"/>
  <c r="AC28" s="1"/>
  <c r="I28" s="1"/>
  <c r="AA32"/>
  <c r="AB32" s="1"/>
  <c r="AC37"/>
  <c r="I37" s="1"/>
  <c r="C28"/>
  <c r="AA36"/>
  <c r="AB36" s="1"/>
  <c r="AA30"/>
  <c r="AB30" s="1"/>
  <c r="AA42"/>
  <c r="AB42" s="1"/>
  <c r="C41"/>
  <c r="C31"/>
  <c r="C48"/>
  <c r="AA39"/>
  <c r="AB39" s="1"/>
  <c r="G42"/>
  <c r="AA31"/>
  <c r="AB31" s="1"/>
  <c r="AA38"/>
  <c r="AB38" s="1"/>
  <c r="AA27"/>
  <c r="AB27" s="1"/>
  <c r="N50" l="1"/>
  <c r="O25"/>
  <c r="O50" s="1"/>
  <c r="G25"/>
  <c r="B50"/>
  <c r="L57" s="1"/>
  <c r="O57" s="1"/>
  <c r="P28"/>
  <c r="H28"/>
  <c r="C50"/>
  <c r="L59" s="1"/>
  <c r="O59" s="1"/>
  <c r="G46"/>
  <c r="G31"/>
  <c r="G43"/>
  <c r="P37"/>
  <c r="H37"/>
  <c r="AA50"/>
  <c r="AB25"/>
  <c r="G48"/>
  <c r="G30"/>
  <c r="G39"/>
  <c r="G27"/>
  <c r="G36"/>
  <c r="AB50" l="1"/>
  <c r="G50"/>
  <c r="AC48" l="1"/>
  <c r="I48" s="1"/>
  <c r="AC45"/>
  <c r="I45" s="1"/>
  <c r="AC35"/>
  <c r="I35" s="1"/>
  <c r="AC41"/>
  <c r="I41" s="1"/>
  <c r="AC40"/>
  <c r="I40" s="1"/>
  <c r="AC47"/>
  <c r="I47" s="1"/>
  <c r="AC30"/>
  <c r="I30" s="1"/>
  <c r="AC29"/>
  <c r="I29" s="1"/>
  <c r="AC26"/>
  <c r="I26" s="1"/>
  <c r="AC33"/>
  <c r="I33" s="1"/>
  <c r="AC42"/>
  <c r="I42" s="1"/>
  <c r="AC44"/>
  <c r="I44" s="1"/>
  <c r="AC43"/>
  <c r="I43" s="1"/>
  <c r="AC27"/>
  <c r="I27" s="1"/>
  <c r="AC46"/>
  <c r="I46" s="1"/>
  <c r="AC38"/>
  <c r="I38" s="1"/>
  <c r="AC34"/>
  <c r="I34" s="1"/>
  <c r="AC39"/>
  <c r="I39" s="1"/>
  <c r="AC36"/>
  <c r="I36" s="1"/>
  <c r="AC32"/>
  <c r="I32" s="1"/>
  <c r="AC31"/>
  <c r="I31" s="1"/>
  <c r="AC25"/>
  <c r="P29" l="1"/>
  <c r="H29"/>
  <c r="P26"/>
  <c r="H26"/>
  <c r="P48"/>
  <c r="H48"/>
  <c r="P38"/>
  <c r="H38"/>
  <c r="P39"/>
  <c r="H39"/>
  <c r="P45"/>
  <c r="H45"/>
  <c r="P36"/>
  <c r="H36"/>
  <c r="P42"/>
  <c r="H42"/>
  <c r="P35"/>
  <c r="H35"/>
  <c r="H30"/>
  <c r="P30"/>
  <c r="H33"/>
  <c r="P33"/>
  <c r="P44"/>
  <c r="H44"/>
  <c r="P31"/>
  <c r="H31"/>
  <c r="H43"/>
  <c r="P43"/>
  <c r="H40"/>
  <c r="P40"/>
  <c r="H46"/>
  <c r="P46"/>
  <c r="P34"/>
  <c r="H34"/>
  <c r="P32"/>
  <c r="H32"/>
  <c r="P41"/>
  <c r="H41"/>
  <c r="AC50"/>
  <c r="I25"/>
  <c r="H27"/>
  <c r="P27"/>
  <c r="P47"/>
  <c r="H47"/>
  <c r="L54" l="1"/>
  <c r="P25"/>
  <c r="I50"/>
  <c r="H25"/>
  <c r="H50" s="1"/>
  <c r="L55" l="1"/>
  <c r="O13" s="1"/>
  <c r="P50"/>
  <c r="L56"/>
  <c r="O14" s="1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<sst xmlns="http://schemas.openxmlformats.org/spreadsheetml/2006/main" count="214" uniqueCount="192">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</sst>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46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171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296">
    <xf numFmtId="0" fontId="0" fillId="0" borderId="0" xfId="0"/>
    <xf numFmtId="0" fontId="3" fillId="0" borderId="2" xfId="1" applyFont="1" applyBorder="1" applyAlignment="1" applyProtection="1">
      <alignment horizontal="right"/>
    </xf>
    <xf numFmtId="0" fontId="3" fillId="0" borderId="3" xfId="1" applyFont="1" applyBorder="1" applyAlignment="1" applyProtection="1">
      <alignment horizontal="right"/>
    </xf>
    <xf numFmtId="164" fontId="5" fillId="0" borderId="3" xfId="1" applyNumberFormat="1" applyFont="1" applyBorder="1" applyAlignment="1" applyProtection="1">
      <alignment horizontal="left"/>
    </xf>
    <xf numFmtId="0" fontId="6" fillId="16" borderId="3" xfId="1" applyFont="1" applyFill="1" applyBorder="1" applyProtection="1"/>
    <xf numFmtId="0" fontId="7" fillId="16" borderId="3" xfId="1" applyFont="1" applyFill="1" applyBorder="1" applyAlignment="1" applyProtection="1">
      <alignment horizontal="center"/>
    </xf>
    <xf numFmtId="0" fontId="8" fillId="16" borderId="3" xfId="1" applyFont="1" applyFill="1" applyBorder="1" applyAlignment="1" applyProtection="1">
      <alignment horizontal="center"/>
    </xf>
    <xf numFmtId="0" fontId="7" fillId="16" borderId="4" xfId="1" applyFont="1" applyFill="1" applyBorder="1" applyAlignment="1" applyProtection="1">
      <alignment horizontal="center"/>
    </xf>
    <xf numFmtId="0" fontId="6" fillId="16" borderId="0" xfId="1" applyFont="1" applyFill="1" applyBorder="1" applyProtection="1"/>
    <xf numFmtId="0" fontId="7" fillId="16" borderId="0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/>
    <xf numFmtId="0" fontId="7" fillId="16" borderId="0" xfId="1" applyFont="1" applyFill="1" applyBorder="1" applyAlignment="1" applyProtection="1">
      <alignment horizontal="center"/>
    </xf>
    <xf numFmtId="0" fontId="6" fillId="16" borderId="0" xfId="1" applyFont="1" applyFill="1" applyAlignment="1" applyProtection="1">
      <alignment horizontal="center"/>
    </xf>
    <xf numFmtId="0" fontId="6" fillId="17" borderId="0" xfId="1" applyFont="1" applyFill="1" applyAlignment="1" applyProtection="1">
      <alignment horizontal="center"/>
    </xf>
    <xf numFmtId="0" fontId="9" fillId="16" borderId="0" xfId="1" applyFont="1" applyFill="1" applyAlignment="1" applyProtection="1">
      <alignment horizontal="center"/>
    </xf>
    <xf numFmtId="0" fontId="6" fillId="16" borderId="0" xfId="1" applyFont="1" applyFill="1" applyBorder="1" applyAlignment="1" applyProtection="1">
      <alignment horizontal="center"/>
    </xf>
    <xf numFmtId="0" fontId="10" fillId="16" borderId="5" xfId="1" applyFont="1" applyFill="1" applyBorder="1" applyAlignment="1" applyProtection="1">
      <alignment horizontal="left"/>
    </xf>
    <xf numFmtId="0" fontId="11" fillId="16" borderId="0" xfId="1" applyFont="1" applyFill="1" applyBorder="1" applyAlignment="1" applyProtection="1">
      <alignment horizontal="left"/>
    </xf>
    <xf numFmtId="0" fontId="12" fillId="16" borderId="0" xfId="1" applyFont="1" applyFill="1" applyBorder="1" applyAlignment="1" applyProtection="1">
      <alignment horizontal="left" vertical="center"/>
    </xf>
    <xf numFmtId="0" fontId="6" fillId="16" borderId="6" xfId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center"/>
    </xf>
    <xf numFmtId="0" fontId="6" fillId="16" borderId="0" xfId="1" applyFont="1" applyFill="1" applyBorder="1" applyAlignment="1" applyProtection="1"/>
    <xf numFmtId="1" fontId="6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Protection="1"/>
    <xf numFmtId="0" fontId="9" fillId="17" borderId="0" xfId="1" applyFont="1" applyFill="1" applyProtection="1"/>
    <xf numFmtId="0" fontId="6" fillId="16" borderId="5" xfId="1" applyFont="1" applyFill="1" applyBorder="1" applyAlignment="1" applyProtection="1">
      <alignment horizontal="center"/>
    </xf>
    <xf numFmtId="0" fontId="13" fillId="16" borderId="0" xfId="1" applyFont="1" applyFill="1" applyBorder="1" applyAlignment="1" applyProtection="1">
      <alignment horizontal="center"/>
    </xf>
    <xf numFmtId="0" fontId="7" fillId="16" borderId="7" xfId="1" applyFont="1" applyFill="1" applyBorder="1" applyAlignment="1" applyProtection="1">
      <alignment vertical="center"/>
    </xf>
    <xf numFmtId="165" fontId="7" fillId="16" borderId="8" xfId="1" applyNumberFormat="1" applyFont="1" applyFill="1" applyBorder="1" applyAlignment="1" applyProtection="1">
      <alignment horizontal="center" vertical="center"/>
    </xf>
    <xf numFmtId="165" fontId="7" fillId="16" borderId="9" xfId="1" applyNumberFormat="1" applyFont="1" applyFill="1" applyBorder="1" applyAlignment="1" applyProtection="1">
      <alignment horizontal="center" vertical="center"/>
    </xf>
    <xf numFmtId="166" fontId="6" fillId="16" borderId="6" xfId="1" applyNumberFormat="1" applyFont="1" applyFill="1" applyBorder="1" applyAlignment="1" applyProtection="1">
      <alignment horizontal="center"/>
    </xf>
    <xf numFmtId="0" fontId="6" fillId="16" borderId="5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left"/>
    </xf>
    <xf numFmtId="167" fontId="7" fillId="16" borderId="0" xfId="1" applyNumberFormat="1" applyFont="1" applyFill="1" applyBorder="1" applyAlignment="1" applyProtection="1">
      <alignment horizontal="center"/>
    </xf>
    <xf numFmtId="0" fontId="7" fillId="18" borderId="0" xfId="1" applyFont="1" applyFill="1" applyBorder="1" applyAlignment="1" applyProtection="1"/>
    <xf numFmtId="0" fontId="7" fillId="18" borderId="0" xfId="1" applyFont="1" applyFill="1" applyBorder="1" applyProtection="1"/>
    <xf numFmtId="0" fontId="7" fillId="16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14" fillId="19" borderId="0" xfId="1" applyFont="1" applyFill="1" applyBorder="1" applyAlignment="1" applyProtection="1">
      <alignment horizontal="left" vertical="center" wrapText="1"/>
    </xf>
    <xf numFmtId="0" fontId="15" fillId="16" borderId="0" xfId="1" applyFont="1" applyFill="1" applyBorder="1" applyAlignment="1" applyProtection="1">
      <alignment horizontal="center"/>
    </xf>
    <xf numFmtId="0" fontId="7" fillId="16" borderId="10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2" fontId="14" fillId="17" borderId="11" xfId="1" applyNumberFormat="1" applyFont="1" applyFill="1" applyBorder="1" applyAlignment="1" applyProtection="1">
      <alignment horizontal="right" vertical="center" wrapText="1"/>
    </xf>
    <xf numFmtId="0" fontId="14" fillId="17" borderId="12" xfId="1" applyFont="1" applyFill="1" applyBorder="1" applyAlignment="1" applyProtection="1">
      <alignment horizontal="left" vertical="center" wrapText="1"/>
    </xf>
    <xf numFmtId="0" fontId="7" fillId="16" borderId="13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6" fillId="16" borderId="0" xfId="1" applyFont="1" applyFill="1" applyBorder="1" applyAlignment="1" applyProtection="1">
      <alignment vertical="center"/>
    </xf>
    <xf numFmtId="166" fontId="6" fillId="16" borderId="0" xfId="1" applyNumberFormat="1" applyFont="1" applyFill="1" applyBorder="1" applyAlignment="1" applyProtection="1">
      <alignment horizontal="right" vertical="center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7" fillId="16" borderId="16" xfId="1" applyFont="1" applyFill="1" applyBorder="1" applyAlignment="1" applyProtection="1">
      <alignment horizontal="center" vertical="center" wrapText="1"/>
    </xf>
    <xf numFmtId="0" fontId="7" fillId="16" borderId="17" xfId="1" applyFont="1" applyFill="1" applyBorder="1" applyAlignment="1" applyProtection="1">
      <alignment horizontal="center" vertical="center" wrapText="1"/>
    </xf>
    <xf numFmtId="0" fontId="7" fillId="16" borderId="18" xfId="1" applyFont="1" applyFill="1" applyBorder="1" applyAlignment="1" applyProtection="1">
      <alignment horizontal="center" vertical="center" wrapText="1"/>
    </xf>
    <xf numFmtId="166" fontId="6" fillId="16" borderId="0" xfId="1" applyNumberFormat="1" applyFont="1" applyFill="1" applyBorder="1" applyAlignment="1" applyProtection="1">
      <alignment vertical="center"/>
    </xf>
    <xf numFmtId="0" fontId="7" fillId="20" borderId="10" xfId="1" applyFont="1" applyFill="1" applyBorder="1" applyAlignment="1" applyProtection="1">
      <alignment horizontal="left"/>
    </xf>
    <xf numFmtId="0" fontId="6" fillId="20" borderId="11" xfId="1" applyFont="1" applyFill="1" applyBorder="1" applyProtection="1"/>
    <xf numFmtId="0" fontId="6" fillId="20" borderId="11" xfId="1" applyFont="1" applyFill="1" applyBorder="1" applyAlignment="1" applyProtection="1">
      <alignment horizontal="center"/>
    </xf>
    <xf numFmtId="1" fontId="7" fillId="20" borderId="19" xfId="1" applyNumberFormat="1" applyFont="1" applyFill="1" applyBorder="1" applyAlignment="1" applyProtection="1">
      <alignment horizontal="center" vertical="center"/>
    </xf>
    <xf numFmtId="0" fontId="7" fillId="16" borderId="20" xfId="1" applyNumberFormat="1" applyFont="1" applyFill="1" applyBorder="1" applyAlignment="1" applyProtection="1">
      <alignment horizontal="center" vertical="center" wrapText="1"/>
    </xf>
    <xf numFmtId="0" fontId="7" fillId="16" borderId="0" xfId="1" applyNumberFormat="1" applyFont="1" applyFill="1" applyBorder="1" applyAlignment="1" applyProtection="1">
      <alignment horizontal="center" vertical="center" wrapText="1"/>
    </xf>
    <xf numFmtId="2" fontId="14" fillId="17" borderId="0" xfId="1" applyNumberFormat="1" applyFont="1" applyFill="1" applyBorder="1" applyAlignment="1" applyProtection="1">
      <alignment horizontal="right" vertical="center" wrapText="1"/>
    </xf>
    <xf numFmtId="0" fontId="14" fillId="17" borderId="21" xfId="1" applyFont="1" applyFill="1" applyBorder="1" applyAlignment="1" applyProtection="1">
      <alignment horizontal="left" vertical="center" wrapText="1"/>
    </xf>
    <xf numFmtId="0" fontId="6" fillId="16" borderId="22" xfId="1" applyFont="1" applyFill="1" applyBorder="1" applyAlignment="1" applyProtection="1">
      <alignment horizontal="center"/>
    </xf>
    <xf numFmtId="1" fontId="6" fillId="16" borderId="23" xfId="1" applyNumberFormat="1" applyFont="1" applyFill="1" applyBorder="1" applyAlignment="1" applyProtection="1">
      <alignment horizontal="center"/>
    </xf>
    <xf numFmtId="2" fontId="6" fillId="16" borderId="23" xfId="1" applyNumberFormat="1" applyFont="1" applyFill="1" applyBorder="1" applyAlignment="1" applyProtection="1">
      <alignment horizontal="center"/>
    </xf>
    <xf numFmtId="0" fontId="6" fillId="16" borderId="23" xfId="1" applyFont="1" applyFill="1" applyBorder="1" applyAlignment="1" applyProtection="1">
      <alignment horizontal="center"/>
    </xf>
    <xf numFmtId="1" fontId="6" fillId="0" borderId="24" xfId="1" applyNumberFormat="1" applyFont="1" applyFill="1" applyBorder="1" applyAlignment="1" applyProtection="1">
      <alignment horizontal="center"/>
    </xf>
    <xf numFmtId="0" fontId="7" fillId="20" borderId="24" xfId="1" applyFont="1" applyFill="1" applyBorder="1" applyAlignment="1" applyProtection="1">
      <alignment horizontal="left"/>
    </xf>
    <xf numFmtId="0" fontId="6" fillId="20" borderId="25" xfId="1" applyFont="1" applyFill="1" applyBorder="1" applyProtection="1"/>
    <xf numFmtId="0" fontId="6" fillId="20" borderId="25" xfId="1" applyFont="1" applyFill="1" applyBorder="1" applyAlignment="1" applyProtection="1">
      <alignment horizontal="center"/>
    </xf>
    <xf numFmtId="1" fontId="7" fillId="20" borderId="26" xfId="1" applyNumberFormat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center"/>
    </xf>
    <xf numFmtId="1" fontId="6" fillId="0" borderId="12" xfId="1" applyNumberFormat="1" applyFont="1" applyFill="1" applyBorder="1" applyAlignment="1" applyProtection="1">
      <alignment horizontal="center"/>
    </xf>
    <xf numFmtId="2" fontId="6" fillId="16" borderId="12" xfId="1" applyNumberFormat="1" applyFont="1" applyFill="1" applyBorder="1" applyAlignment="1" applyProtection="1">
      <alignment horizontal="center"/>
    </xf>
    <xf numFmtId="0" fontId="6" fillId="0" borderId="28" xfId="1" applyFont="1" applyFill="1" applyBorder="1" applyAlignment="1" applyProtection="1">
      <alignment horizontal="center"/>
    </xf>
    <xf numFmtId="1" fontId="6" fillId="16" borderId="12" xfId="1" applyNumberFormat="1" applyFont="1" applyFill="1" applyBorder="1" applyAlignment="1" applyProtection="1">
      <alignment horizontal="center"/>
    </xf>
    <xf numFmtId="1" fontId="6" fillId="0" borderId="10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Alignment="1" applyProtection="1">
      <alignment horizontal="center"/>
    </xf>
    <xf numFmtId="0" fontId="7" fillId="16" borderId="6" xfId="1" applyFont="1" applyFill="1" applyBorder="1" applyAlignment="1" applyProtection="1">
      <alignment horizontal="center"/>
    </xf>
    <xf numFmtId="0" fontId="7" fillId="16" borderId="24" xfId="1" applyNumberFormat="1" applyFont="1" applyFill="1" applyBorder="1" applyAlignment="1" applyProtection="1">
      <alignment horizontal="center" vertical="center" wrapText="1"/>
    </xf>
    <xf numFmtId="0" fontId="7" fillId="16" borderId="25" xfId="1" applyNumberFormat="1" applyFont="1" applyFill="1" applyBorder="1" applyAlignment="1" applyProtection="1">
      <alignment horizontal="center" vertical="center" wrapText="1"/>
    </xf>
    <xf numFmtId="2" fontId="14" fillId="17" borderId="25" xfId="1" applyNumberFormat="1" applyFont="1" applyFill="1" applyBorder="1" applyAlignment="1" applyProtection="1">
      <alignment horizontal="right" vertical="center" wrapText="1"/>
    </xf>
    <xf numFmtId="0" fontId="14" fillId="17" borderId="23" xfId="1" applyFont="1" applyFill="1" applyBorder="1" applyAlignment="1" applyProtection="1">
      <alignment horizontal="left" vertical="center" wrapText="1"/>
    </xf>
    <xf numFmtId="0" fontId="6" fillId="16" borderId="29" xfId="1" applyFont="1" applyFill="1" applyBorder="1" applyAlignment="1" applyProtection="1">
      <alignment horizontal="center"/>
    </xf>
    <xf numFmtId="0" fontId="6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Protection="1"/>
    <xf numFmtId="0" fontId="7" fillId="20" borderId="30" xfId="1" applyFont="1" applyFill="1" applyBorder="1" applyAlignment="1" applyProtection="1">
      <alignment vertical="center" wrapText="1"/>
    </xf>
    <xf numFmtId="0" fontId="7" fillId="20" borderId="28" xfId="1" applyFont="1" applyFill="1" applyBorder="1" applyAlignment="1" applyProtection="1">
      <alignment horizontal="center" vertical="center" wrapText="1"/>
    </xf>
    <xf numFmtId="0" fontId="7" fillId="20" borderId="10" xfId="1" applyFont="1" applyFill="1" applyBorder="1" applyAlignment="1" applyProtection="1">
      <alignment horizontal="center" vertical="center"/>
    </xf>
    <xf numFmtId="0" fontId="7" fillId="20" borderId="11" xfId="1" applyFont="1" applyFill="1" applyBorder="1" applyAlignment="1" applyProtection="1">
      <alignment horizontal="center" vertical="center"/>
    </xf>
    <xf numFmtId="0" fontId="7" fillId="20" borderId="12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top" wrapText="1"/>
    </xf>
    <xf numFmtId="0" fontId="16" fillId="16" borderId="26" xfId="1" applyFont="1" applyFill="1" applyBorder="1" applyAlignment="1" applyProtection="1">
      <alignment horizontal="center" vertical="center" wrapText="1"/>
    </xf>
    <xf numFmtId="0" fontId="16" fillId="16" borderId="32" xfId="1" applyFont="1" applyFill="1" applyBorder="1" applyAlignment="1" applyProtection="1">
      <alignment horizontal="center" vertical="center" wrapText="1"/>
    </xf>
    <xf numFmtId="0" fontId="16" fillId="16" borderId="24" xfId="1" applyFont="1" applyFill="1" applyBorder="1" applyAlignment="1" applyProtection="1">
      <alignment horizontal="center" vertical="center" wrapText="1"/>
    </xf>
    <xf numFmtId="0" fontId="16" fillId="16" borderId="33" xfId="1" applyFont="1" applyFill="1" applyBorder="1" applyAlignment="1" applyProtection="1">
      <alignment horizontal="center" vertical="center" wrapText="1"/>
    </xf>
    <xf numFmtId="0" fontId="17" fillId="16" borderId="33" xfId="1" applyFont="1" applyFill="1" applyBorder="1" applyAlignment="1" applyProtection="1">
      <alignment horizontal="center" vertical="center" wrapText="1"/>
    </xf>
    <xf numFmtId="0" fontId="18" fillId="21" borderId="33" xfId="1" applyFont="1" applyFill="1" applyBorder="1" applyAlignment="1" applyProtection="1">
      <alignment horizontal="center" vertical="center" wrapText="1"/>
    </xf>
    <xf numFmtId="0" fontId="17" fillId="16" borderId="34" xfId="1" applyFont="1" applyFill="1" applyBorder="1" applyAlignment="1" applyProtection="1">
      <alignment horizontal="center" vertical="center" wrapText="1"/>
    </xf>
    <xf numFmtId="0" fontId="6" fillId="0" borderId="29" xfId="1" applyFont="1" applyFill="1" applyBorder="1" applyAlignment="1" applyProtection="1">
      <alignment horizontal="center"/>
    </xf>
    <xf numFmtId="2" fontId="6" fillId="0" borderId="12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/>
    </xf>
    <xf numFmtId="0" fontId="7" fillId="20" borderId="35" xfId="1" applyFont="1" applyFill="1" applyBorder="1" applyAlignment="1" applyProtection="1">
      <alignment vertical="center" wrapText="1"/>
    </xf>
    <xf numFmtId="0" fontId="7" fillId="20" borderId="36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 vertical="center" wrapText="1"/>
    </xf>
    <xf numFmtId="0" fontId="16" fillId="16" borderId="10" xfId="1" applyFont="1" applyFill="1" applyBorder="1" applyAlignment="1" applyProtection="1">
      <alignment horizontal="center" vertical="center" wrapText="1"/>
    </xf>
    <xf numFmtId="0" fontId="16" fillId="16" borderId="29" xfId="1" applyFont="1" applyFill="1" applyBorder="1" applyAlignment="1" applyProtection="1">
      <alignment horizontal="center" vertical="center" wrapText="1"/>
    </xf>
    <xf numFmtId="0" fontId="17" fillId="16" borderId="29" xfId="1" applyFont="1" applyFill="1" applyBorder="1" applyAlignment="1" applyProtection="1">
      <alignment horizontal="center" vertical="center" wrapText="1"/>
    </xf>
    <xf numFmtId="0" fontId="18" fillId="21" borderId="29" xfId="1" applyFont="1" applyFill="1" applyBorder="1" applyAlignment="1" applyProtection="1">
      <alignment horizontal="center" vertical="center" wrapText="1"/>
    </xf>
    <xf numFmtId="0" fontId="17" fillId="16" borderId="37" xfId="1" applyFont="1" applyFill="1" applyBorder="1" applyAlignment="1" applyProtection="1">
      <alignment horizontal="center" vertical="center" wrapText="1"/>
    </xf>
    <xf numFmtId="2" fontId="16" fillId="16" borderId="19" xfId="1" applyNumberFormat="1" applyFont="1" applyFill="1" applyBorder="1" applyAlignment="1" applyProtection="1">
      <alignment horizontal="center"/>
    </xf>
    <xf numFmtId="0" fontId="7" fillId="20" borderId="38" xfId="1" applyFont="1" applyFill="1" applyBorder="1" applyAlignment="1" applyProtection="1">
      <alignment horizontal="center" vertical="center" wrapText="1"/>
    </xf>
    <xf numFmtId="0" fontId="19" fillId="20" borderId="28" xfId="1" applyFont="1" applyFill="1" applyBorder="1" applyAlignment="1" applyProtection="1">
      <alignment horizontal="center" vertical="center" wrapText="1"/>
    </xf>
    <xf numFmtId="0" fontId="16" fillId="16" borderId="36" xfId="1" applyFont="1" applyFill="1" applyBorder="1" applyAlignment="1" applyProtection="1">
      <alignment horizontal="center" vertical="center" wrapText="1"/>
    </xf>
    <xf numFmtId="0" fontId="7" fillId="20" borderId="28" xfId="1" applyFont="1" applyFill="1" applyBorder="1" applyAlignment="1" applyProtection="1">
      <alignment horizontal="center"/>
    </xf>
    <xf numFmtId="0" fontId="7" fillId="20" borderId="32" xfId="1" applyFont="1" applyFill="1" applyBorder="1" applyAlignment="1" applyProtection="1">
      <alignment horizontal="center" vertical="center" wrapText="1"/>
    </xf>
    <xf numFmtId="0" fontId="16" fillId="16" borderId="38" xfId="1" applyFont="1" applyFill="1" applyBorder="1" applyAlignment="1" applyProtection="1">
      <alignment horizontal="center" vertical="center" wrapText="1"/>
    </xf>
    <xf numFmtId="0" fontId="16" fillId="16" borderId="39" xfId="1" applyFont="1" applyFill="1" applyBorder="1" applyAlignment="1" applyProtection="1">
      <alignment horizontal="center" vertical="center" wrapText="1"/>
    </xf>
    <xf numFmtId="0" fontId="17" fillId="16" borderId="39" xfId="1" applyFont="1" applyFill="1" applyBorder="1" applyAlignment="1" applyProtection="1">
      <alignment horizontal="center" vertical="center" wrapText="1"/>
    </xf>
    <xf numFmtId="0" fontId="18" fillId="21" borderId="39" xfId="1" applyFont="1" applyFill="1" applyBorder="1" applyAlignment="1" applyProtection="1">
      <alignment horizontal="center" vertical="center" wrapText="1"/>
    </xf>
    <xf numFmtId="0" fontId="17" fillId="16" borderId="22" xfId="1" applyFont="1" applyFill="1" applyBorder="1" applyAlignment="1" applyProtection="1">
      <alignment horizontal="center" vertical="center" wrapText="1"/>
    </xf>
    <xf numFmtId="0" fontId="7" fillId="20" borderId="26" xfId="1" applyFont="1" applyFill="1" applyBorder="1" applyAlignment="1" applyProtection="1">
      <alignment vertical="center" wrapText="1"/>
    </xf>
    <xf numFmtId="0" fontId="20" fillId="20" borderId="28" xfId="1" applyFont="1" applyFill="1" applyBorder="1" applyAlignment="1" applyProtection="1">
      <alignment horizontal="center"/>
    </xf>
    <xf numFmtId="0" fontId="7" fillId="20" borderId="28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center"/>
    </xf>
    <xf numFmtId="0" fontId="16" fillId="16" borderId="24" xfId="1" applyFont="1" applyFill="1" applyBorder="1" applyAlignment="1" applyProtection="1">
      <alignment horizontal="center" vertical="center"/>
    </xf>
    <xf numFmtId="0" fontId="17" fillId="16" borderId="25" xfId="1" applyFont="1" applyFill="1" applyBorder="1" applyAlignment="1" applyProtection="1">
      <alignment horizontal="center" vertical="center"/>
    </xf>
    <xf numFmtId="0" fontId="18" fillId="21" borderId="25" xfId="1" applyFont="1" applyFill="1" applyBorder="1" applyAlignment="1" applyProtection="1">
      <alignment horizontal="center" vertical="center"/>
    </xf>
    <xf numFmtId="0" fontId="21" fillId="16" borderId="27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/>
    </xf>
    <xf numFmtId="1" fontId="7" fillId="20" borderId="28" xfId="1" applyNumberFormat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/>
    </xf>
    <xf numFmtId="1" fontId="16" fillId="16" borderId="28" xfId="1" applyNumberFormat="1" applyFont="1" applyFill="1" applyBorder="1" applyAlignment="1" applyProtection="1">
      <alignment horizontal="center" wrapText="1"/>
    </xf>
    <xf numFmtId="1" fontId="16" fillId="16" borderId="28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/>
    </xf>
    <xf numFmtId="0" fontId="17" fillId="16" borderId="28" xfId="1" applyFont="1" applyFill="1" applyBorder="1" applyAlignment="1" applyProtection="1">
      <alignment horizontal="center" vertical="center"/>
    </xf>
    <xf numFmtId="1" fontId="17" fillId="16" borderId="28" xfId="1" applyNumberFormat="1" applyFont="1" applyFill="1" applyBorder="1" applyAlignment="1" applyProtection="1">
      <alignment horizontal="center"/>
    </xf>
    <xf numFmtId="1" fontId="6" fillId="0" borderId="29" xfId="1" applyNumberFormat="1" applyFont="1" applyFill="1" applyBorder="1" applyAlignment="1" applyProtection="1">
      <alignment horizontal="center"/>
    </xf>
    <xf numFmtId="2" fontId="6" fillId="0" borderId="28" xfId="1" applyNumberFormat="1" applyFont="1" applyFill="1" applyBorder="1" applyAlignment="1" applyProtection="1">
      <alignment horizontal="center"/>
    </xf>
    <xf numFmtId="0" fontId="6" fillId="16" borderId="28" xfId="1" applyFont="1" applyFill="1" applyBorder="1" applyProtection="1"/>
    <xf numFmtId="0" fontId="16" fillId="16" borderId="28" xfId="1" applyFont="1" applyFill="1" applyBorder="1" applyAlignment="1" applyProtection="1">
      <alignment horizontal="center"/>
    </xf>
    <xf numFmtId="0" fontId="6" fillId="20" borderId="19" xfId="1" applyFont="1" applyFill="1" applyBorder="1" applyAlignment="1" applyProtection="1">
      <alignment horizontal="center"/>
    </xf>
    <xf numFmtId="1" fontId="6" fillId="16" borderId="28" xfId="1" applyNumberFormat="1" applyFont="1" applyFill="1" applyBorder="1" applyAlignment="1" applyProtection="1">
      <alignment horizontal="center" vertical="center" wrapText="1"/>
    </xf>
    <xf numFmtId="1" fontId="6" fillId="16" borderId="28" xfId="1" applyNumberFormat="1" applyFont="1" applyFill="1" applyBorder="1" applyAlignment="1" applyProtection="1">
      <alignment horizontal="center" vertical="center"/>
    </xf>
    <xf numFmtId="0" fontId="6" fillId="16" borderId="28" xfId="1" applyFont="1" applyFill="1" applyBorder="1" applyAlignment="1" applyProtection="1">
      <alignment horizontal="center" vertical="center"/>
    </xf>
    <xf numFmtId="2" fontId="6" fillId="16" borderId="28" xfId="1" applyNumberFormat="1" applyFont="1" applyFill="1" applyBorder="1" applyAlignment="1" applyProtection="1">
      <alignment horizontal="center" vertical="center"/>
    </xf>
    <xf numFmtId="1" fontId="6" fillId="16" borderId="31" xfId="1" applyNumberFormat="1" applyFont="1" applyFill="1" applyBorder="1" applyAlignment="1" applyProtection="1">
      <alignment horizontal="center" vertical="center"/>
    </xf>
    <xf numFmtId="1" fontId="17" fillId="16" borderId="10" xfId="1" applyNumberFormat="1" applyFont="1" applyFill="1" applyBorder="1" applyAlignment="1" applyProtection="1">
      <alignment horizontal="center"/>
    </xf>
    <xf numFmtId="1" fontId="18" fillId="16" borderId="10" xfId="1" applyNumberFormat="1" applyFont="1" applyFill="1" applyBorder="1" applyAlignment="1">
      <alignment horizontal="center"/>
    </xf>
    <xf numFmtId="1" fontId="21" fillId="16" borderId="28" xfId="1" applyNumberFormat="1" applyFont="1" applyFill="1" applyBorder="1" applyAlignment="1" applyProtection="1">
      <alignment horizontal="center"/>
    </xf>
    <xf numFmtId="0" fontId="6" fillId="0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Protection="1"/>
    <xf numFmtId="0" fontId="6" fillId="0" borderId="28" xfId="1" applyFont="1" applyFill="1" applyBorder="1" applyAlignment="1" applyProtection="1">
      <alignment horizontal="center" vertical="center"/>
    </xf>
    <xf numFmtId="2" fontId="6" fillId="0" borderId="28" xfId="1" applyNumberFormat="1" applyFont="1" applyFill="1" applyBorder="1" applyAlignment="1" applyProtection="1">
      <alignment horizontal="center" vertical="center"/>
    </xf>
    <xf numFmtId="1" fontId="7" fillId="16" borderId="0" xfId="1" applyNumberFormat="1" applyFont="1" applyFill="1" applyBorder="1" applyAlignment="1" applyProtection="1">
      <alignment horizontal="center"/>
    </xf>
    <xf numFmtId="1" fontId="22" fillId="16" borderId="28" xfId="1" applyNumberFormat="1" applyFont="1" applyFill="1" applyBorder="1" applyAlignment="1" applyProtection="1">
      <alignment horizontal="center"/>
    </xf>
    <xf numFmtId="1" fontId="6" fillId="0" borderId="28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/>
    </xf>
    <xf numFmtId="0" fontId="16" fillId="0" borderId="19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 wrapText="1"/>
    </xf>
    <xf numFmtId="0" fontId="6" fillId="0" borderId="0" xfId="1" applyFont="1" applyFill="1" applyBorder="1" applyProtection="1"/>
    <xf numFmtId="2" fontId="6" fillId="0" borderId="28" xfId="1" applyNumberFormat="1" applyFont="1" applyFill="1" applyBorder="1" applyProtection="1"/>
    <xf numFmtId="0" fontId="16" fillId="0" borderId="28" xfId="1" applyFont="1" applyFill="1" applyBorder="1" applyAlignment="1" applyProtection="1">
      <alignment horizontal="center"/>
    </xf>
    <xf numFmtId="0" fontId="23" fillId="16" borderId="19" xfId="1" applyFont="1" applyFill="1" applyBorder="1" applyAlignment="1" applyProtection="1">
      <alignment horizontal="center"/>
    </xf>
    <xf numFmtId="0" fontId="23" fillId="16" borderId="28" xfId="1" applyFont="1" applyFill="1" applyBorder="1" applyAlignment="1" applyProtection="1">
      <alignment horizontal="center"/>
    </xf>
    <xf numFmtId="1" fontId="7" fillId="16" borderId="31" xfId="1" applyNumberFormat="1" applyFont="1" applyFill="1" applyBorder="1" applyAlignment="1" applyProtection="1">
      <alignment horizontal="center" vertical="center"/>
    </xf>
    <xf numFmtId="0" fontId="6" fillId="16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Protection="1"/>
    <xf numFmtId="2" fontId="6" fillId="16" borderId="28" xfId="1" applyNumberFormat="1" applyFont="1" applyFill="1" applyBorder="1" applyAlignment="1" applyProtection="1">
      <alignment horizontal="right"/>
    </xf>
    <xf numFmtId="168" fontId="6" fillId="16" borderId="28" xfId="1" applyNumberFormat="1" applyFont="1" applyFill="1" applyBorder="1" applyAlignment="1" applyProtection="1">
      <alignment horizontal="center"/>
    </xf>
    <xf numFmtId="0" fontId="24" fillId="16" borderId="28" xfId="1" applyFont="1" applyFill="1" applyBorder="1" applyAlignment="1" applyProtection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0" fontId="6" fillId="20" borderId="30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 wrapText="1"/>
    </xf>
    <xf numFmtId="1" fontId="6" fillId="16" borderId="36" xfId="1" applyNumberFormat="1" applyFont="1" applyFill="1" applyBorder="1" applyAlignment="1" applyProtection="1">
      <alignment horizontal="center" vertical="center" wrapText="1"/>
    </xf>
    <xf numFmtId="1" fontId="6" fillId="16" borderId="36" xfId="1" applyNumberFormat="1" applyFont="1" applyFill="1" applyBorder="1" applyAlignment="1" applyProtection="1">
      <alignment horizontal="center" vertical="center"/>
    </xf>
    <xf numFmtId="0" fontId="6" fillId="16" borderId="36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/>
    </xf>
    <xf numFmtId="1" fontId="7" fillId="16" borderId="28" xfId="1" applyNumberFormat="1" applyFont="1" applyFill="1" applyBorder="1" applyAlignment="1" applyProtection="1">
      <alignment horizontal="center" vertical="center" wrapText="1"/>
    </xf>
    <xf numFmtId="2" fontId="7" fillId="16" borderId="28" xfId="1" applyNumberFormat="1" applyFont="1" applyFill="1" applyBorder="1" applyAlignment="1" applyProtection="1">
      <alignment horizontal="center" vertical="center" wrapText="1"/>
    </xf>
    <xf numFmtId="0" fontId="7" fillId="16" borderId="41" xfId="1" applyFont="1" applyFill="1" applyBorder="1" applyProtection="1"/>
    <xf numFmtId="0" fontId="16" fillId="16" borderId="28" xfId="1" applyFont="1" applyFill="1" applyBorder="1" applyAlignment="1" applyProtection="1"/>
    <xf numFmtId="0" fontId="25" fillId="16" borderId="28" xfId="1" applyFont="1" applyFill="1" applyBorder="1" applyProtection="1"/>
    <xf numFmtId="0" fontId="21" fillId="16" borderId="28" xfId="1" applyFont="1" applyFill="1" applyBorder="1" applyProtection="1"/>
    <xf numFmtId="0" fontId="26" fillId="21" borderId="28" xfId="1" applyFont="1" applyFill="1" applyBorder="1" applyProtection="1"/>
    <xf numFmtId="0" fontId="21" fillId="16" borderId="40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 wrapText="1"/>
    </xf>
    <xf numFmtId="1" fontId="7" fillId="20" borderId="28" xfId="1" applyNumberFormat="1" applyFont="1" applyFill="1" applyBorder="1" applyAlignment="1" applyProtection="1">
      <alignment horizontal="center" vertical="center" wrapText="1"/>
    </xf>
    <xf numFmtId="2" fontId="7" fillId="20" borderId="28" xfId="1" applyNumberFormat="1" applyFont="1" applyFill="1" applyBorder="1" applyAlignment="1" applyProtection="1">
      <alignment horizontal="center" vertical="center" wrapText="1"/>
    </xf>
    <xf numFmtId="1" fontId="7" fillId="20" borderId="31" xfId="1" applyNumberFormat="1" applyFont="1" applyFill="1" applyBorder="1" applyAlignment="1" applyProtection="1">
      <alignment horizontal="center" vertical="center" wrapText="1"/>
    </xf>
    <xf numFmtId="0" fontId="16" fillId="16" borderId="42" xfId="1" applyFont="1" applyFill="1" applyBorder="1" applyAlignment="1" applyProtection="1">
      <alignment horizontal="center"/>
    </xf>
    <xf numFmtId="1" fontId="23" fillId="16" borderId="43" xfId="1" applyNumberFormat="1" applyFont="1" applyFill="1" applyBorder="1" applyAlignment="1" applyProtection="1">
      <alignment horizontal="center"/>
    </xf>
    <xf numFmtId="1" fontId="27" fillId="16" borderId="43" xfId="1" applyNumberFormat="1" applyFont="1" applyFill="1" applyBorder="1" applyAlignment="1" applyProtection="1">
      <alignment horizontal="center"/>
    </xf>
    <xf numFmtId="1" fontId="28" fillId="21" borderId="28" xfId="1" applyNumberFormat="1" applyFont="1" applyFill="1" applyBorder="1" applyAlignment="1" applyProtection="1">
      <alignment horizontal="center"/>
    </xf>
    <xf numFmtId="1" fontId="22" fillId="16" borderId="44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Protection="1"/>
    <xf numFmtId="1" fontId="29" fillId="16" borderId="0" xfId="1" applyNumberFormat="1" applyFont="1" applyFill="1" applyBorder="1" applyProtection="1"/>
    <xf numFmtId="1" fontId="6" fillId="16" borderId="0" xfId="1" applyNumberFormat="1" applyFont="1" applyFill="1" applyBorder="1" applyProtection="1"/>
    <xf numFmtId="1" fontId="10" fillId="16" borderId="0" xfId="1" applyNumberFormat="1" applyFont="1" applyFill="1" applyBorder="1" applyProtection="1"/>
    <xf numFmtId="1" fontId="10" fillId="16" borderId="6" xfId="1" applyNumberFormat="1" applyFont="1" applyFill="1" applyBorder="1" applyProtection="1"/>
    <xf numFmtId="0" fontId="16" fillId="16" borderId="2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/>
    <xf numFmtId="0" fontId="23" fillId="16" borderId="3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>
      <alignment horizontal="center"/>
    </xf>
    <xf numFmtId="0" fontId="25" fillId="16" borderId="0" xfId="1" applyFont="1" applyFill="1" applyBorder="1" applyProtection="1"/>
    <xf numFmtId="0" fontId="21" fillId="16" borderId="0" xfId="1" applyFont="1" applyFill="1" applyBorder="1" applyProtection="1"/>
    <xf numFmtId="0" fontId="21" fillId="17" borderId="0" xfId="1" applyFont="1" applyFill="1" applyBorder="1" applyProtection="1"/>
    <xf numFmtId="0" fontId="21" fillId="16" borderId="4" xfId="1" applyFont="1" applyFill="1" applyBorder="1" applyAlignment="1" applyProtection="1">
      <alignment horizontal="center"/>
    </xf>
    <xf numFmtId="0" fontId="16" fillId="16" borderId="5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/>
    <xf numFmtId="0" fontId="23" fillId="16" borderId="0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>
      <alignment horizontal="center"/>
    </xf>
    <xf numFmtId="0" fontId="21" fillId="16" borderId="6" xfId="1" applyFont="1" applyFill="1" applyBorder="1" applyAlignment="1" applyProtection="1">
      <alignment horizontal="center"/>
    </xf>
    <xf numFmtId="0" fontId="7" fillId="20" borderId="11" xfId="1" applyFont="1" applyFill="1" applyBorder="1" applyAlignment="1" applyProtection="1">
      <alignment horizontal="left"/>
    </xf>
    <xf numFmtId="0" fontId="7" fillId="20" borderId="11" xfId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center"/>
    </xf>
    <xf numFmtId="169" fontId="7" fillId="20" borderId="11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left"/>
    </xf>
    <xf numFmtId="0" fontId="23" fillId="16" borderId="5" xfId="1" applyFont="1" applyFill="1" applyBorder="1" applyAlignment="1" applyProtection="1">
      <alignment horizontal="left"/>
    </xf>
    <xf numFmtId="1" fontId="27" fillId="16" borderId="28" xfId="1" applyNumberFormat="1" applyFont="1" applyFill="1" applyBorder="1" applyAlignment="1" applyProtection="1">
      <alignment horizontal="center"/>
    </xf>
    <xf numFmtId="1" fontId="22" fillId="16" borderId="0" xfId="1" applyNumberFormat="1" applyFont="1" applyFill="1" applyBorder="1" applyAlignment="1" applyProtection="1">
      <alignment horizontal="center"/>
    </xf>
    <xf numFmtId="2" fontId="7" fillId="16" borderId="5" xfId="1" applyNumberFormat="1" applyFont="1" applyFill="1" applyBorder="1" applyAlignment="1" applyProtection="1">
      <alignment horizontal="center"/>
    </xf>
    <xf numFmtId="2" fontId="7" fillId="16" borderId="0" xfId="1" applyNumberFormat="1" applyFont="1" applyFill="1" applyBorder="1" applyAlignment="1" applyProtection="1">
      <alignment horizontal="center"/>
    </xf>
    <xf numFmtId="1" fontId="7" fillId="16" borderId="6" xfId="1" applyNumberFormat="1" applyFont="1" applyFill="1" applyBorder="1" applyAlignment="1" applyProtection="1">
      <alignment horizontal="center"/>
    </xf>
    <xf numFmtId="0" fontId="16" fillId="16" borderId="19" xfId="1" applyFont="1" applyFill="1" applyBorder="1" applyProtection="1"/>
    <xf numFmtId="1" fontId="16" fillId="16" borderId="0" xfId="1" applyNumberFormat="1" applyFont="1" applyFill="1" applyBorder="1" applyAlignment="1" applyProtection="1">
      <alignment horizontal="center"/>
    </xf>
    <xf numFmtId="167" fontId="23" fillId="16" borderId="0" xfId="1" applyNumberFormat="1" applyFont="1" applyFill="1" applyBorder="1" applyAlignment="1" applyProtection="1">
      <alignment horizontal="center"/>
    </xf>
    <xf numFmtId="167" fontId="16" fillId="16" borderId="0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center"/>
    </xf>
    <xf numFmtId="0" fontId="16" fillId="16" borderId="42" xfId="1" applyFont="1" applyFill="1" applyBorder="1" applyProtection="1"/>
    <xf numFmtId="1" fontId="16" fillId="16" borderId="43" xfId="1" applyNumberFormat="1" applyFont="1" applyFill="1" applyBorder="1" applyAlignment="1" applyProtection="1">
      <alignment horizontal="center"/>
    </xf>
    <xf numFmtId="1" fontId="16" fillId="16" borderId="45" xfId="1" applyNumberFormat="1" applyFont="1" applyFill="1" applyBorder="1" applyAlignment="1" applyProtection="1">
      <alignment horizontal="center"/>
    </xf>
    <xf numFmtId="0" fontId="23" fillId="16" borderId="45" xfId="1" applyFont="1" applyFill="1" applyBorder="1" applyAlignment="1" applyProtection="1">
      <alignment horizontal="center"/>
    </xf>
    <xf numFmtId="0" fontId="16" fillId="16" borderId="45" xfId="1" applyFont="1" applyFill="1" applyBorder="1" applyAlignment="1" applyProtection="1">
      <alignment horizontal="center"/>
    </xf>
    <xf numFmtId="0" fontId="25" fillId="16" borderId="45" xfId="1" applyFont="1" applyFill="1" applyBorder="1" applyProtection="1"/>
    <xf numFmtId="0" fontId="21" fillId="16" borderId="45" xfId="1" applyFont="1" applyFill="1" applyBorder="1" applyProtection="1"/>
    <xf numFmtId="0" fontId="21" fillId="17" borderId="45" xfId="1" applyFont="1" applyFill="1" applyBorder="1" applyProtection="1"/>
    <xf numFmtId="0" fontId="21" fillId="16" borderId="46" xfId="1" applyFont="1" applyFill="1" applyBorder="1" applyAlignment="1" applyProtection="1">
      <alignment horizontal="center"/>
    </xf>
    <xf numFmtId="2" fontId="7" fillId="20" borderId="12" xfId="1" applyNumberFormat="1" applyFont="1" applyFill="1" applyBorder="1" applyAlignment="1" applyProtection="1">
      <alignment horizontal="center"/>
    </xf>
    <xf numFmtId="2" fontId="7" fillId="20" borderId="28" xfId="1" applyNumberFormat="1" applyFont="1" applyFill="1" applyBorder="1" applyAlignment="1" applyProtection="1">
      <alignment horizontal="center"/>
    </xf>
    <xf numFmtId="167" fontId="6" fillId="16" borderId="0" xfId="1" applyNumberFormat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left"/>
    </xf>
    <xf numFmtId="169" fontId="7" fillId="20" borderId="11" xfId="1" applyNumberFormat="1" applyFont="1" applyFill="1" applyBorder="1" applyAlignment="1" applyProtection="1">
      <alignment horizontal="left"/>
    </xf>
    <xf numFmtId="0" fontId="30" fillId="20" borderId="10" xfId="1" applyFont="1" applyFill="1" applyBorder="1" applyAlignment="1" applyProtection="1">
      <alignment horizontal="left" vertical="center"/>
    </xf>
    <xf numFmtId="0" fontId="30" fillId="20" borderId="12" xfId="1" applyFont="1" applyFill="1" applyBorder="1" applyAlignment="1" applyProtection="1">
      <alignment horizontal="center"/>
    </xf>
    <xf numFmtId="2" fontId="7" fillId="20" borderId="11" xfId="1" applyNumberFormat="1" applyFont="1" applyFill="1" applyBorder="1" applyAlignment="1" applyProtection="1">
      <alignment horizontal="right"/>
    </xf>
    <xf numFmtId="2" fontId="7" fillId="20" borderId="11" xfId="1" applyNumberFormat="1" applyFont="1" applyFill="1" applyBorder="1" applyAlignment="1" applyProtection="1">
      <alignment horizontal="center"/>
    </xf>
    <xf numFmtId="169" fontId="7" fillId="20" borderId="25" xfId="1" applyNumberFormat="1" applyFont="1" applyFill="1" applyBorder="1" applyAlignment="1" applyProtection="1">
      <alignment horizontal="center"/>
    </xf>
    <xf numFmtId="2" fontId="7" fillId="20" borderId="23" xfId="1" applyNumberFormat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left"/>
    </xf>
    <xf numFmtId="0" fontId="6" fillId="16" borderId="5" xfId="1" applyFont="1" applyFill="1" applyBorder="1" applyAlignment="1" applyProtection="1">
      <alignment wrapText="1"/>
    </xf>
    <xf numFmtId="0" fontId="6" fillId="16" borderId="0" xfId="1" applyFont="1" applyFill="1" applyBorder="1" applyAlignment="1" applyProtection="1">
      <alignment wrapText="1"/>
    </xf>
    <xf numFmtId="0" fontId="6" fillId="0" borderId="5" xfId="1" applyFont="1" applyBorder="1" applyAlignment="1" applyProtection="1">
      <alignment wrapText="1"/>
    </xf>
    <xf numFmtId="0" fontId="7" fillId="16" borderId="0" xfId="1" applyFont="1" applyFill="1" applyBorder="1" applyAlignment="1" applyProtection="1">
      <alignment horizontal="left" vertical="center" wrapText="1"/>
    </xf>
    <xf numFmtId="0" fontId="7" fillId="16" borderId="6" xfId="1" applyFont="1" applyFill="1" applyBorder="1" applyAlignment="1" applyProtection="1">
      <alignment horizontal="left" vertical="center" wrapText="1"/>
    </xf>
    <xf numFmtId="14" fontId="6" fillId="16" borderId="0" xfId="1" applyNumberFormat="1" applyFont="1" applyFill="1" applyBorder="1" applyAlignment="1" applyProtection="1">
      <alignment horizontal="center"/>
    </xf>
    <xf numFmtId="0" fontId="6" fillId="0" borderId="47" xfId="1" applyFont="1" applyBorder="1" applyAlignment="1" applyProtection="1">
      <alignment wrapText="1"/>
    </xf>
    <xf numFmtId="0" fontId="6" fillId="0" borderId="45" xfId="1" applyFont="1" applyBorder="1" applyAlignment="1" applyProtection="1">
      <alignment wrapText="1"/>
    </xf>
    <xf numFmtId="0" fontId="7" fillId="16" borderId="45" xfId="1" applyFont="1" applyFill="1" applyBorder="1" applyAlignment="1" applyProtection="1">
      <alignment horizontal="left" vertical="center" wrapText="1"/>
    </xf>
    <xf numFmtId="0" fontId="7" fillId="16" borderId="46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wrapText="1"/>
    </xf>
    <xf numFmtId="0" fontId="6" fillId="16" borderId="0" xfId="1" applyFont="1" applyFill="1" applyProtection="1"/>
    <xf numFmtId="0" fontId="9" fillId="16" borderId="0" xfId="1" applyFont="1" applyFill="1" applyBorder="1" applyProtection="1"/>
    <xf numFmtId="0" fontId="9" fillId="17" borderId="0" xfId="1" applyFont="1" applyFill="1" applyBorder="1" applyProtection="1"/>
    <xf numFmtId="0" fontId="9" fillId="16" borderId="0" xfId="1" applyFont="1" applyFill="1" applyBorder="1" applyAlignment="1" applyProtection="1">
      <alignment horizontal="center"/>
    </xf>
    <xf numFmtId="0" fontId="31" fillId="16" borderId="0" xfId="1" applyFont="1" applyFill="1" applyBorder="1" applyAlignment="1" applyProtection="1">
      <alignment horizontal="center"/>
    </xf>
    <xf numFmtId="0" fontId="31" fillId="17" borderId="0" xfId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>
      <alignment horizontal="center" vertical="center" wrapText="1"/>
    </xf>
    <xf numFmtId="0" fontId="31" fillId="16" borderId="0" xfId="1" applyFont="1" applyFill="1" applyBorder="1" applyProtection="1"/>
    <xf numFmtId="0" fontId="31" fillId="17" borderId="0" xfId="1" applyFont="1" applyFill="1" applyBorder="1" applyProtection="1"/>
    <xf numFmtId="0" fontId="7" fillId="16" borderId="28" xfId="1" applyFont="1" applyFill="1" applyBorder="1" applyProtection="1"/>
    <xf numFmtId="2" fontId="6" fillId="0" borderId="0" xfId="1" applyNumberFormat="1" applyFont="1" applyBorder="1"/>
    <xf numFmtId="1" fontId="6" fillId="16" borderId="28" xfId="1" applyNumberFormat="1" applyFont="1" applyFill="1" applyBorder="1" applyAlignment="1" applyProtection="1">
      <alignment horizontal="center"/>
    </xf>
    <xf numFmtId="0" fontId="31" fillId="16" borderId="0" xfId="1" applyFont="1" applyFill="1" applyAlignment="1" applyProtection="1">
      <alignment horizontal="center"/>
    </xf>
    <xf numFmtId="170" fontId="7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Border="1" applyAlignment="1" applyProtection="1"/>
    <xf numFmtId="0" fontId="6" fillId="17" borderId="0" xfId="1" applyFont="1" applyFill="1" applyBorder="1" applyProtection="1"/>
    <xf numFmtId="2" fontId="6" fillId="16" borderId="36" xfId="1" applyNumberFormat="1" applyFont="1" applyFill="1" applyBorder="1" applyAlignment="1" applyProtection="1">
      <alignment horizontal="center"/>
    </xf>
    <xf numFmtId="2" fontId="7" fillId="20" borderId="43" xfId="1" applyNumberFormat="1" applyFont="1" applyFill="1" applyBorder="1" applyAlignment="1">
      <alignment horizontal="center"/>
    </xf>
    <xf numFmtId="1" fontId="7" fillId="16" borderId="28" xfId="1" applyNumberFormat="1" applyFont="1" applyFill="1" applyBorder="1" applyAlignment="1" applyProtection="1">
      <alignment horizontal="center"/>
    </xf>
    <xf numFmtId="1" fontId="7" fillId="16" borderId="10" xfId="1" applyNumberFormat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right"/>
    </xf>
    <xf numFmtId="1" fontId="7" fillId="16" borderId="28" xfId="1" applyNumberFormat="1" applyFont="1" applyFill="1" applyBorder="1" applyAlignment="1" applyProtection="1">
      <alignment horizontal="right"/>
    </xf>
    <xf numFmtId="1" fontId="7" fillId="16" borderId="10" xfId="1" applyNumberFormat="1" applyFont="1" applyFill="1" applyBorder="1" applyAlignment="1" applyProtection="1">
      <alignment horizontal="right"/>
    </xf>
    <xf numFmtId="2" fontId="31" fillId="16" borderId="0" xfId="1" applyNumberFormat="1" applyFont="1" applyFill="1" applyBorder="1" applyAlignment="1" applyProtection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8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>
        <row r="33">
          <cell r="N33">
            <v>222.48034999999999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50.02</v>
          </cell>
          <cell r="E5">
            <v>1232.99</v>
          </cell>
        </row>
        <row r="6">
          <cell r="C6">
            <v>50.01</v>
          </cell>
          <cell r="E6">
            <v>1232.79</v>
          </cell>
        </row>
        <row r="7">
          <cell r="C7">
            <v>50.02</v>
          </cell>
          <cell r="E7">
            <v>1216.5899999999999</v>
          </cell>
        </row>
        <row r="8">
          <cell r="C8">
            <v>50.03</v>
          </cell>
          <cell r="E8">
            <v>1215.55</v>
          </cell>
        </row>
        <row r="9">
          <cell r="C9">
            <v>50.02</v>
          </cell>
          <cell r="E9">
            <v>1213.8399999999999</v>
          </cell>
        </row>
        <row r="10">
          <cell r="C10">
            <v>50.04</v>
          </cell>
          <cell r="E10">
            <v>1204.6099999999999</v>
          </cell>
        </row>
        <row r="11">
          <cell r="C11">
            <v>50.03</v>
          </cell>
          <cell r="E11">
            <v>1189.42</v>
          </cell>
        </row>
        <row r="12">
          <cell r="C12">
            <v>50.04</v>
          </cell>
          <cell r="E12">
            <v>1159.08</v>
          </cell>
        </row>
        <row r="13">
          <cell r="C13">
            <v>50.04</v>
          </cell>
          <cell r="E13">
            <v>1141.79</v>
          </cell>
        </row>
        <row r="14">
          <cell r="C14">
            <v>50.05</v>
          </cell>
          <cell r="E14">
            <v>1141.8399999999999</v>
          </cell>
        </row>
        <row r="15">
          <cell r="C15">
            <v>50.07</v>
          </cell>
          <cell r="E15">
            <v>1143.04</v>
          </cell>
        </row>
        <row r="16">
          <cell r="C16">
            <v>50.07</v>
          </cell>
          <cell r="E16">
            <v>1130.96</v>
          </cell>
        </row>
        <row r="17">
          <cell r="C17">
            <v>50.04</v>
          </cell>
          <cell r="E17">
            <v>1130.8499999999999</v>
          </cell>
        </row>
        <row r="18">
          <cell r="C18">
            <v>50.04</v>
          </cell>
          <cell r="E18">
            <v>1129.72</v>
          </cell>
        </row>
        <row r="19">
          <cell r="C19">
            <v>50.03</v>
          </cell>
          <cell r="E19">
            <v>1120.3800000000001</v>
          </cell>
        </row>
        <row r="20">
          <cell r="C20">
            <v>50.03</v>
          </cell>
          <cell r="E20">
            <v>1124.3800000000001</v>
          </cell>
        </row>
        <row r="21">
          <cell r="C21">
            <v>50</v>
          </cell>
          <cell r="E21">
            <v>1133.1600000000001</v>
          </cell>
        </row>
        <row r="22">
          <cell r="C22">
            <v>50.03</v>
          </cell>
          <cell r="E22">
            <v>1137.8399999999999</v>
          </cell>
        </row>
        <row r="23">
          <cell r="C23">
            <v>50.04</v>
          </cell>
          <cell r="E23">
            <v>1132.82</v>
          </cell>
        </row>
        <row r="24">
          <cell r="C24">
            <v>50.03</v>
          </cell>
          <cell r="E24">
            <v>1138.02</v>
          </cell>
        </row>
        <row r="25">
          <cell r="C25">
            <v>50.07</v>
          </cell>
          <cell r="E25">
            <v>1167.69</v>
          </cell>
        </row>
        <row r="26">
          <cell r="C26">
            <v>50.06</v>
          </cell>
          <cell r="E26">
            <v>1198.4000000000001</v>
          </cell>
        </row>
        <row r="27">
          <cell r="C27">
            <v>50.06</v>
          </cell>
          <cell r="E27">
            <v>1225.3499999999999</v>
          </cell>
        </row>
        <row r="28">
          <cell r="C28">
            <v>50.04</v>
          </cell>
          <cell r="E28">
            <v>1238.02</v>
          </cell>
        </row>
        <row r="29">
          <cell r="C29">
            <v>50.06</v>
          </cell>
          <cell r="E29">
            <v>1256.9000000000001</v>
          </cell>
        </row>
        <row r="30">
          <cell r="C30">
            <v>50.05</v>
          </cell>
          <cell r="E30">
            <v>1303.54</v>
          </cell>
        </row>
        <row r="31">
          <cell r="C31">
            <v>50.04</v>
          </cell>
          <cell r="E31">
            <v>1318.48</v>
          </cell>
        </row>
        <row r="32">
          <cell r="C32">
            <v>50.05</v>
          </cell>
          <cell r="E32">
            <v>1349.69</v>
          </cell>
        </row>
        <row r="33">
          <cell r="C33">
            <v>49.98</v>
          </cell>
          <cell r="E33">
            <v>1374.42</v>
          </cell>
        </row>
        <row r="34">
          <cell r="C34">
            <v>50.04</v>
          </cell>
          <cell r="E34">
            <v>1405.63</v>
          </cell>
        </row>
        <row r="35">
          <cell r="C35">
            <v>50.06</v>
          </cell>
          <cell r="E35">
            <v>1416.79</v>
          </cell>
        </row>
        <row r="36">
          <cell r="C36">
            <v>50.09</v>
          </cell>
          <cell r="E36">
            <v>1410.2</v>
          </cell>
        </row>
        <row r="37">
          <cell r="C37">
            <v>50.09</v>
          </cell>
          <cell r="E37">
            <v>1425.67</v>
          </cell>
        </row>
        <row r="38">
          <cell r="C38">
            <v>50.04</v>
          </cell>
          <cell r="E38">
            <v>1439.08</v>
          </cell>
        </row>
        <row r="39">
          <cell r="C39">
            <v>50.09</v>
          </cell>
          <cell r="E39">
            <v>1433.99</v>
          </cell>
        </row>
        <row r="40">
          <cell r="C40">
            <v>50.12</v>
          </cell>
          <cell r="E40">
            <v>1461.51</v>
          </cell>
        </row>
        <row r="41">
          <cell r="C41">
            <v>50.09</v>
          </cell>
          <cell r="E41">
            <v>1486.98</v>
          </cell>
        </row>
        <row r="42">
          <cell r="C42">
            <v>50.08</v>
          </cell>
          <cell r="E42">
            <v>1503.4</v>
          </cell>
        </row>
        <row r="43">
          <cell r="C43">
            <v>50.04</v>
          </cell>
          <cell r="E43">
            <v>1518.96</v>
          </cell>
        </row>
        <row r="44">
          <cell r="C44">
            <v>50.05</v>
          </cell>
          <cell r="E44">
            <v>1517.53</v>
          </cell>
        </row>
        <row r="45">
          <cell r="C45">
            <v>50.02</v>
          </cell>
          <cell r="E45">
            <v>1514.51</v>
          </cell>
        </row>
        <row r="46">
          <cell r="C46">
            <v>50.05</v>
          </cell>
          <cell r="E46">
            <v>1495.6</v>
          </cell>
        </row>
        <row r="47">
          <cell r="C47">
            <v>50.01</v>
          </cell>
          <cell r="E47">
            <v>1504.2</v>
          </cell>
        </row>
        <row r="48">
          <cell r="C48">
            <v>50.02</v>
          </cell>
          <cell r="E48">
            <v>1523.62</v>
          </cell>
        </row>
        <row r="49">
          <cell r="C49">
            <v>50.04</v>
          </cell>
          <cell r="E49">
            <v>1532.56</v>
          </cell>
        </row>
        <row r="50">
          <cell r="C50">
            <v>49.98</v>
          </cell>
          <cell r="E50">
            <v>1537.96</v>
          </cell>
        </row>
        <row r="51">
          <cell r="C51">
            <v>49.97</v>
          </cell>
          <cell r="E51">
            <v>1533.82</v>
          </cell>
        </row>
        <row r="52">
          <cell r="C52">
            <v>50</v>
          </cell>
          <cell r="E52">
            <v>1540.7</v>
          </cell>
        </row>
        <row r="53">
          <cell r="C53">
            <v>49.99</v>
          </cell>
          <cell r="E53">
            <v>1559.83</v>
          </cell>
        </row>
        <row r="54">
          <cell r="C54">
            <v>50.01</v>
          </cell>
          <cell r="E54">
            <v>1556.7</v>
          </cell>
        </row>
        <row r="55">
          <cell r="C55">
            <v>49.96</v>
          </cell>
          <cell r="E55">
            <v>1518.34</v>
          </cell>
        </row>
        <row r="56">
          <cell r="C56">
            <v>50.01</v>
          </cell>
          <cell r="E56">
            <v>1503.08</v>
          </cell>
        </row>
        <row r="57">
          <cell r="C57">
            <v>50.02</v>
          </cell>
          <cell r="E57">
            <v>1470.74</v>
          </cell>
        </row>
        <row r="58">
          <cell r="C58">
            <v>50</v>
          </cell>
          <cell r="E58">
            <v>1454.23</v>
          </cell>
        </row>
        <row r="59">
          <cell r="C59">
            <v>49.93</v>
          </cell>
          <cell r="E59">
            <v>1470.35</v>
          </cell>
        </row>
        <row r="60">
          <cell r="C60">
            <v>49.98</v>
          </cell>
          <cell r="E60">
            <v>1492.34</v>
          </cell>
        </row>
        <row r="61">
          <cell r="C61">
            <v>49.99</v>
          </cell>
          <cell r="E61">
            <v>1482.59</v>
          </cell>
        </row>
        <row r="62">
          <cell r="C62">
            <v>49.94</v>
          </cell>
          <cell r="E62">
            <v>1454.4</v>
          </cell>
        </row>
        <row r="63">
          <cell r="C63">
            <v>49.99</v>
          </cell>
          <cell r="E63">
            <v>1427.97</v>
          </cell>
        </row>
        <row r="64">
          <cell r="C64">
            <v>49.96</v>
          </cell>
          <cell r="E64">
            <v>1436.19</v>
          </cell>
        </row>
        <row r="65">
          <cell r="C65">
            <v>50</v>
          </cell>
          <cell r="E65">
            <v>1450.35</v>
          </cell>
        </row>
        <row r="66">
          <cell r="C66">
            <v>49.98</v>
          </cell>
          <cell r="E66">
            <v>1472.94</v>
          </cell>
        </row>
        <row r="67">
          <cell r="C67">
            <v>50</v>
          </cell>
          <cell r="E67">
            <v>1466.31</v>
          </cell>
        </row>
        <row r="68">
          <cell r="C68">
            <v>49.97</v>
          </cell>
          <cell r="E68">
            <v>1448.03</v>
          </cell>
        </row>
        <row r="69">
          <cell r="C69">
            <v>49.98</v>
          </cell>
          <cell r="E69">
            <v>1435.16</v>
          </cell>
        </row>
        <row r="70">
          <cell r="C70">
            <v>49.97</v>
          </cell>
          <cell r="E70">
            <v>1432.83</v>
          </cell>
        </row>
        <row r="71">
          <cell r="C71">
            <v>49.92</v>
          </cell>
          <cell r="E71">
            <v>1442.2</v>
          </cell>
        </row>
        <row r="72">
          <cell r="C72">
            <v>50</v>
          </cell>
          <cell r="E72">
            <v>1428.51</v>
          </cell>
        </row>
        <row r="73">
          <cell r="C73">
            <v>50.02</v>
          </cell>
          <cell r="E73">
            <v>1377.85</v>
          </cell>
        </row>
        <row r="74">
          <cell r="C74">
            <v>49.99</v>
          </cell>
          <cell r="E74">
            <v>1364.61</v>
          </cell>
        </row>
        <row r="75">
          <cell r="C75">
            <v>50.01</v>
          </cell>
          <cell r="E75">
            <v>1321.11</v>
          </cell>
        </row>
        <row r="76">
          <cell r="C76">
            <v>50.03</v>
          </cell>
          <cell r="E76">
            <v>1287.28</v>
          </cell>
        </row>
        <row r="77">
          <cell r="C77">
            <v>49.97</v>
          </cell>
          <cell r="E77">
            <v>1286.04</v>
          </cell>
        </row>
        <row r="78">
          <cell r="C78">
            <v>50.01</v>
          </cell>
          <cell r="E78">
            <v>1246.44</v>
          </cell>
        </row>
        <row r="79">
          <cell r="C79">
            <v>50.02</v>
          </cell>
          <cell r="E79">
            <v>1179.8399999999999</v>
          </cell>
        </row>
        <row r="80">
          <cell r="C80">
            <v>50.01</v>
          </cell>
          <cell r="E80">
            <v>1150.42</v>
          </cell>
        </row>
        <row r="81">
          <cell r="C81">
            <v>50.01</v>
          </cell>
          <cell r="E81">
            <v>1129.93</v>
          </cell>
        </row>
        <row r="82">
          <cell r="C82">
            <v>50.01</v>
          </cell>
          <cell r="E82">
            <v>1122.24</v>
          </cell>
        </row>
        <row r="83">
          <cell r="C83">
            <v>50.02</v>
          </cell>
          <cell r="E83">
            <v>1165.9000000000001</v>
          </cell>
        </row>
        <row r="84">
          <cell r="C84">
            <v>50.04</v>
          </cell>
          <cell r="E84">
            <v>1187</v>
          </cell>
        </row>
        <row r="85">
          <cell r="C85">
            <v>50.04</v>
          </cell>
          <cell r="E85">
            <v>1205.83</v>
          </cell>
        </row>
        <row r="86">
          <cell r="C86">
            <v>50.01</v>
          </cell>
          <cell r="E86">
            <v>1233.48</v>
          </cell>
        </row>
        <row r="87">
          <cell r="C87">
            <v>50.03</v>
          </cell>
          <cell r="E87">
            <v>1236.8900000000001</v>
          </cell>
        </row>
        <row r="88">
          <cell r="C88">
            <v>50.04</v>
          </cell>
          <cell r="E88">
            <v>1257</v>
          </cell>
        </row>
        <row r="89">
          <cell r="C89">
            <v>50.02</v>
          </cell>
          <cell r="E89">
            <v>1256.99</v>
          </cell>
        </row>
        <row r="90">
          <cell r="C90">
            <v>50.05</v>
          </cell>
          <cell r="E90">
            <v>1274.29</v>
          </cell>
        </row>
        <row r="91">
          <cell r="C91">
            <v>50.02</v>
          </cell>
          <cell r="E91">
            <v>1273.99</v>
          </cell>
        </row>
        <row r="92">
          <cell r="C92">
            <v>50.04</v>
          </cell>
          <cell r="E92">
            <v>1266.77</v>
          </cell>
        </row>
        <row r="93">
          <cell r="C93">
            <v>50.04</v>
          </cell>
          <cell r="E93">
            <v>1243.53</v>
          </cell>
        </row>
        <row r="94">
          <cell r="C94">
            <v>50.03</v>
          </cell>
          <cell r="E94">
            <v>1241.78</v>
          </cell>
        </row>
        <row r="95">
          <cell r="C95">
            <v>50</v>
          </cell>
          <cell r="E95">
            <v>1238.57</v>
          </cell>
        </row>
        <row r="96">
          <cell r="C96">
            <v>50.03</v>
          </cell>
          <cell r="E96">
            <v>1224.83</v>
          </cell>
        </row>
        <row r="97">
          <cell r="C97">
            <v>50</v>
          </cell>
          <cell r="E97">
            <v>1212.1199999999999</v>
          </cell>
        </row>
        <row r="98">
          <cell r="C98">
            <v>50.03</v>
          </cell>
          <cell r="E98">
            <v>1196.95</v>
          </cell>
        </row>
        <row r="99">
          <cell r="C99">
            <v>50.04</v>
          </cell>
          <cell r="E99">
            <v>1181.0899999999999</v>
          </cell>
        </row>
        <row r="100">
          <cell r="C100">
            <v>50.07</v>
          </cell>
          <cell r="E100">
            <v>1170.83</v>
          </cell>
        </row>
        <row r="101">
          <cell r="C101">
            <v>50.022916666666653</v>
          </cell>
        </row>
      </sheetData>
      <sheetData sheetId="10">
        <row r="34">
          <cell r="I34">
            <v>63.048000000000002</v>
          </cell>
        </row>
        <row r="36">
          <cell r="I36">
            <v>22.16</v>
          </cell>
        </row>
        <row r="70">
          <cell r="I70">
            <v>317.10389999999995</v>
          </cell>
        </row>
      </sheetData>
      <sheetData sheetId="11"/>
      <sheetData sheetId="12"/>
      <sheetData sheetId="13"/>
      <sheetData sheetId="14">
        <row r="7">
          <cell r="D7">
            <v>330</v>
          </cell>
          <cell r="E7">
            <v>330</v>
          </cell>
          <cell r="F7">
            <v>330</v>
          </cell>
          <cell r="G7">
            <v>330</v>
          </cell>
          <cell r="H7">
            <v>330</v>
          </cell>
          <cell r="I7">
            <v>330</v>
          </cell>
          <cell r="J7">
            <v>330</v>
          </cell>
          <cell r="K7">
            <v>330</v>
          </cell>
          <cell r="L7">
            <v>330</v>
          </cell>
          <cell r="M7">
            <v>220</v>
          </cell>
          <cell r="N7">
            <v>220</v>
          </cell>
          <cell r="O7">
            <v>220</v>
          </cell>
          <cell r="P7">
            <v>220</v>
          </cell>
          <cell r="Q7">
            <v>220</v>
          </cell>
          <cell r="R7">
            <v>220</v>
          </cell>
          <cell r="S7">
            <v>220</v>
          </cell>
          <cell r="T7">
            <v>220</v>
          </cell>
          <cell r="U7">
            <v>220</v>
          </cell>
          <cell r="V7">
            <v>220</v>
          </cell>
          <cell r="W7">
            <v>220</v>
          </cell>
          <cell r="X7">
            <v>220</v>
          </cell>
          <cell r="Y7">
            <v>220</v>
          </cell>
          <cell r="Z7">
            <v>220</v>
          </cell>
          <cell r="AA7">
            <v>220</v>
          </cell>
        </row>
        <row r="13">
          <cell r="AJ13">
            <v>949.89005219389924</v>
          </cell>
          <cell r="BA13">
            <v>945.30877470097028</v>
          </cell>
          <cell r="BF13">
            <v>22248.035</v>
          </cell>
          <cell r="BH13">
            <v>22207.909</v>
          </cell>
        </row>
        <row r="14">
          <cell r="AJ14">
            <v>387.9984050632911</v>
          </cell>
          <cell r="BA14">
            <v>382.9725189873418</v>
          </cell>
          <cell r="BF14">
            <v>9132.0349999999999</v>
          </cell>
          <cell r="BH14">
            <v>9096.8850000000002</v>
          </cell>
        </row>
        <row r="16">
          <cell r="AJ16">
            <v>561.89164713060813</v>
          </cell>
          <cell r="BA16">
            <v>562.33625571362847</v>
          </cell>
          <cell r="BF16">
            <v>13116</v>
          </cell>
          <cell r="BH16">
            <v>13111.023999999999</v>
          </cell>
        </row>
        <row r="20">
          <cell r="D20">
            <v>95</v>
          </cell>
          <cell r="E20">
            <v>95</v>
          </cell>
          <cell r="F20">
            <v>97</v>
          </cell>
          <cell r="G20">
            <v>95</v>
          </cell>
          <cell r="H20">
            <v>95</v>
          </cell>
          <cell r="I20">
            <v>95</v>
          </cell>
          <cell r="J20">
            <v>95</v>
          </cell>
          <cell r="K20">
            <v>95</v>
          </cell>
          <cell r="L20">
            <v>95</v>
          </cell>
          <cell r="M20">
            <v>95</v>
          </cell>
          <cell r="N20">
            <v>92.1</v>
          </cell>
          <cell r="O20">
            <v>89.6</v>
          </cell>
          <cell r="P20">
            <v>90</v>
          </cell>
          <cell r="Q20">
            <v>90</v>
          </cell>
          <cell r="R20">
            <v>90</v>
          </cell>
          <cell r="S20">
            <v>89</v>
          </cell>
          <cell r="T20">
            <v>90</v>
          </cell>
          <cell r="U20">
            <v>90</v>
          </cell>
          <cell r="V20">
            <v>90</v>
          </cell>
          <cell r="W20">
            <v>90</v>
          </cell>
          <cell r="X20">
            <v>89</v>
          </cell>
          <cell r="Y20">
            <v>89</v>
          </cell>
          <cell r="Z20">
            <v>89</v>
          </cell>
          <cell r="AA20">
            <v>89</v>
          </cell>
          <cell r="AC20">
            <v>97</v>
          </cell>
        </row>
        <row r="21">
          <cell r="D21">
            <v>111</v>
          </cell>
          <cell r="E21">
            <v>111</v>
          </cell>
          <cell r="F21">
            <v>111.05</v>
          </cell>
          <cell r="G21">
            <v>111.05</v>
          </cell>
          <cell r="H21">
            <v>111.05</v>
          </cell>
          <cell r="I21">
            <v>111.02</v>
          </cell>
          <cell r="J21">
            <v>111.03</v>
          </cell>
          <cell r="K21">
            <v>110.98</v>
          </cell>
          <cell r="L21">
            <v>111.02</v>
          </cell>
          <cell r="M21">
            <v>111.3</v>
          </cell>
          <cell r="N21">
            <v>111.09</v>
          </cell>
          <cell r="O21">
            <v>111.06</v>
          </cell>
          <cell r="P21">
            <v>111.01</v>
          </cell>
          <cell r="Q21">
            <v>111.07</v>
          </cell>
          <cell r="R21">
            <v>111.03</v>
          </cell>
          <cell r="S21">
            <v>111.07</v>
          </cell>
          <cell r="T21">
            <v>110.93</v>
          </cell>
          <cell r="U21">
            <v>110.85</v>
          </cell>
          <cell r="V21">
            <v>110.87</v>
          </cell>
          <cell r="W21">
            <v>110.94</v>
          </cell>
          <cell r="X21">
            <v>110.87</v>
          </cell>
          <cell r="Y21">
            <v>110.87</v>
          </cell>
          <cell r="Z21">
            <v>110.87</v>
          </cell>
          <cell r="AA21">
            <v>110.87</v>
          </cell>
          <cell r="AB21">
            <v>2663.8999999999992</v>
          </cell>
        </row>
        <row r="27">
          <cell r="D27">
            <v>74</v>
          </cell>
          <cell r="E27">
            <v>74</v>
          </cell>
          <cell r="F27">
            <v>74</v>
          </cell>
          <cell r="G27">
            <v>74</v>
          </cell>
          <cell r="H27">
            <v>57</v>
          </cell>
          <cell r="I27">
            <v>39</v>
          </cell>
          <cell r="J27">
            <v>39.5</v>
          </cell>
          <cell r="K27">
            <v>37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38.299999999999997</v>
          </cell>
          <cell r="S27">
            <v>39.4</v>
          </cell>
          <cell r="T27">
            <v>37.299999999999997</v>
          </cell>
          <cell r="U27">
            <v>37</v>
          </cell>
          <cell r="V27">
            <v>58.8</v>
          </cell>
          <cell r="W27">
            <v>73.996300000000005</v>
          </cell>
          <cell r="X27">
            <v>74</v>
          </cell>
          <cell r="Y27">
            <v>74</v>
          </cell>
          <cell r="Z27">
            <v>230</v>
          </cell>
          <cell r="AA27">
            <v>230</v>
          </cell>
          <cell r="AB27">
            <v>1361.2963</v>
          </cell>
        </row>
        <row r="29">
          <cell r="D29">
            <v>744.81999999999994</v>
          </cell>
          <cell r="E29">
            <v>827.55</v>
          </cell>
          <cell r="F29">
            <v>745.07</v>
          </cell>
          <cell r="G29">
            <v>742.43</v>
          </cell>
          <cell r="H29">
            <v>739.92000000000007</v>
          </cell>
          <cell r="I29">
            <v>724.71</v>
          </cell>
          <cell r="J29">
            <v>717.55</v>
          </cell>
          <cell r="K29">
            <v>695.82999999999993</v>
          </cell>
          <cell r="L29">
            <v>729.58</v>
          </cell>
          <cell r="M29">
            <v>733.97</v>
          </cell>
          <cell r="N29">
            <v>725.5</v>
          </cell>
          <cell r="O29">
            <v>668.15</v>
          </cell>
          <cell r="P29">
            <v>681.30000000000007</v>
          </cell>
          <cell r="Q29">
            <v>657.76</v>
          </cell>
          <cell r="R29">
            <v>718.99</v>
          </cell>
          <cell r="S29">
            <v>731.98</v>
          </cell>
          <cell r="T29">
            <v>740.57</v>
          </cell>
          <cell r="U29">
            <v>739.32999999999993</v>
          </cell>
          <cell r="V29">
            <v>739.79</v>
          </cell>
          <cell r="W29">
            <v>740.37</v>
          </cell>
          <cell r="X29">
            <v>751.7</v>
          </cell>
          <cell r="Y29">
            <v>749.75</v>
          </cell>
          <cell r="Z29">
            <v>1269.5</v>
          </cell>
          <cell r="AA29">
            <v>1269.5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5</v>
          </cell>
          <cell r="N71">
            <v>19.75</v>
          </cell>
          <cell r="O71">
            <v>23</v>
          </cell>
          <cell r="P71">
            <v>23</v>
          </cell>
          <cell r="Q71">
            <v>23</v>
          </cell>
          <cell r="R71">
            <v>23</v>
          </cell>
          <cell r="S71">
            <v>12.166666666666668</v>
          </cell>
          <cell r="T71">
            <v>10</v>
          </cell>
          <cell r="U71">
            <v>2.3333333333333335</v>
          </cell>
          <cell r="V71">
            <v>0</v>
          </cell>
          <cell r="W71">
            <v>3.75</v>
          </cell>
          <cell r="X71">
            <v>15</v>
          </cell>
          <cell r="Y71">
            <v>15</v>
          </cell>
          <cell r="Z71">
            <v>15</v>
          </cell>
          <cell r="AA71">
            <v>15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44385</v>
          </cell>
        </row>
        <row r="26">
          <cell r="I26">
            <v>24126</v>
          </cell>
        </row>
        <row r="28">
          <cell r="I28">
            <v>7000</v>
          </cell>
        </row>
        <row r="29">
          <cell r="I29">
            <v>1250</v>
          </cell>
        </row>
        <row r="30">
          <cell r="I30">
            <v>16000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328.11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X380"/>
  <sheetViews>
    <sheetView tabSelected="1" view="pageBreakPreview" zoomScale="70" zoomScaleNormal="85" zoomScaleSheetLayoutView="70" zoomScalePageLayoutView="90" workbookViewId="0">
      <selection activeCell="AC46" sqref="AC46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796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44385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44386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31710.389999999996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2216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6304.8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1582.83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50.02</v>
      </c>
      <c r="AH13" s="71"/>
      <c r="AI13" s="69">
        <f>[1]Report_Actual_RTD!E5</f>
        <v>1232.99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44385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1120.3800000000001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22248.035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50.01</v>
      </c>
      <c r="AH14" s="80"/>
      <c r="AI14" s="81">
        <f>[1]Report_Actual_RTD!E6</f>
        <v>1232.79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50.02</v>
      </c>
      <c r="AH15" s="90"/>
      <c r="AI15" s="81">
        <f>[1]Report_Actual_RTD!E7</f>
        <v>1216.5899999999999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50.03</v>
      </c>
      <c r="AH16" s="106">
        <f>IF(SUM(AG13:AG16)&gt;0,AVERAGE(AG13:AG16),"")</f>
        <v>50.02</v>
      </c>
      <c r="AI16" s="81">
        <f>[1]Report_Actual_RTD!E8</f>
        <v>1215.55</v>
      </c>
      <c r="AJ16" s="82">
        <f>IF(SUM(AI13:AI16)&gt;0,AVERAGE(AI13:AI16),0)</f>
        <v>1224.48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50.02</v>
      </c>
      <c r="AH17" s="106"/>
      <c r="AI17" s="81">
        <f>[1]Report_Actual_RTD!E9</f>
        <v>1213.8399999999999</v>
      </c>
      <c r="AJ17" s="82"/>
      <c r="AP17" s="107"/>
      <c r="AQ17" s="107"/>
      <c r="AS17" s="108" t="s">
        <v>54</v>
      </c>
      <c r="AT17" s="117">
        <f>'[1]Report_Daily Hrly Load Sheet '!D21</f>
        <v>111</v>
      </c>
      <c r="AU17" s="117">
        <f>'[1]Report_Daily Hrly Load Sheet '!E21</f>
        <v>111</v>
      </c>
      <c r="AV17" s="117">
        <f>'[1]Report_Daily Hrly Load Sheet '!F21</f>
        <v>111.05</v>
      </c>
      <c r="AW17" s="117">
        <f>'[1]Report_Daily Hrly Load Sheet '!G21</f>
        <v>111.05</v>
      </c>
      <c r="AX17" s="117">
        <f>'[1]Report_Daily Hrly Load Sheet '!H21</f>
        <v>111.05</v>
      </c>
      <c r="AY17" s="117">
        <f>'[1]Report_Daily Hrly Load Sheet '!I21</f>
        <v>111.02</v>
      </c>
      <c r="AZ17" s="117">
        <f>'[1]Report_Daily Hrly Load Sheet '!J21</f>
        <v>111.03</v>
      </c>
      <c r="BA17" s="117">
        <f>'[1]Report_Daily Hrly Load Sheet '!K21</f>
        <v>110.98</v>
      </c>
      <c r="BB17" s="117">
        <f>'[1]Report_Daily Hrly Load Sheet '!L21</f>
        <v>111.02</v>
      </c>
      <c r="BC17" s="117">
        <f>'[1]Report_Daily Hrly Load Sheet '!M21</f>
        <v>111.3</v>
      </c>
      <c r="BD17" s="117">
        <f>'[1]Report_Daily Hrly Load Sheet '!N21</f>
        <v>111.09</v>
      </c>
      <c r="BE17" s="117">
        <f>'[1]Report_Daily Hrly Load Sheet '!O21</f>
        <v>111.06</v>
      </c>
      <c r="BF17" s="117">
        <f>'[1]Report_Daily Hrly Load Sheet '!P21</f>
        <v>111.01</v>
      </c>
      <c r="BG17" s="117">
        <f>'[1]Report_Daily Hrly Load Sheet '!Q21</f>
        <v>111.07</v>
      </c>
      <c r="BH17" s="117">
        <f>'[1]Report_Daily Hrly Load Sheet '!R21</f>
        <v>111.03</v>
      </c>
      <c r="BI17" s="117">
        <f>'[1]Report_Daily Hrly Load Sheet '!S21</f>
        <v>111.07</v>
      </c>
      <c r="BJ17" s="117">
        <f>'[1]Report_Daily Hrly Load Sheet '!T21</f>
        <v>110.93</v>
      </c>
      <c r="BK17" s="117">
        <f>'[1]Report_Daily Hrly Load Sheet '!U21</f>
        <v>110.85</v>
      </c>
      <c r="BL17" s="117">
        <f>'[1]Report_Daily Hrly Load Sheet '!V21</f>
        <v>110.87</v>
      </c>
      <c r="BM17" s="117">
        <f>'[1]Report_Daily Hrly Load Sheet '!W21</f>
        <v>110.94</v>
      </c>
      <c r="BN17" s="117">
        <f>'[1]Report_Daily Hrly Load Sheet '!X21</f>
        <v>110.87</v>
      </c>
      <c r="BO17" s="117">
        <f>'[1]Report_Daily Hrly Load Sheet '!Y21</f>
        <v>110.87</v>
      </c>
      <c r="BP17" s="117">
        <f>'[1]Report_Daily Hrly Load Sheet '!Z21</f>
        <v>110.87</v>
      </c>
      <c r="BQ17" s="117">
        <f>'[1]Report_Daily Hrly Load Sheet '!AA21</f>
        <v>110.87</v>
      </c>
      <c r="BR17" s="117">
        <f>'[1]Report_Daily Hrly Load Sheet '!AB21</f>
        <v>2663.8999999999992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50.04</v>
      </c>
      <c r="AH18" s="106"/>
      <c r="AI18" s="81">
        <f>[1]Report_Actual_RTD!E10</f>
        <v>1204.6099999999999</v>
      </c>
      <c r="AJ18" s="82"/>
      <c r="AP18" s="107"/>
      <c r="AQ18" s="107"/>
      <c r="AS18" s="108" t="s">
        <v>56</v>
      </c>
      <c r="AT18" s="117">
        <f>'[1]Report_Daily Hrly Load Sheet '!D27</f>
        <v>74</v>
      </c>
      <c r="AU18" s="117">
        <f>'[1]Report_Daily Hrly Load Sheet '!E27</f>
        <v>74</v>
      </c>
      <c r="AV18" s="117">
        <f>'[1]Report_Daily Hrly Load Sheet '!F27</f>
        <v>74</v>
      </c>
      <c r="AW18" s="117">
        <f>'[1]Report_Daily Hrly Load Sheet '!G27</f>
        <v>74</v>
      </c>
      <c r="AX18" s="117">
        <f>'[1]Report_Daily Hrly Load Sheet '!H27</f>
        <v>57</v>
      </c>
      <c r="AY18" s="117">
        <f>'[1]Report_Daily Hrly Load Sheet '!I27</f>
        <v>39</v>
      </c>
      <c r="AZ18" s="117">
        <f>'[1]Report_Daily Hrly Load Sheet '!J27</f>
        <v>39.5</v>
      </c>
      <c r="BA18" s="117">
        <f>'[1]Report_Daily Hrly Load Sheet '!K27</f>
        <v>37</v>
      </c>
      <c r="BB18" s="117">
        <f>'[1]Report_Daily Hrly Load Sheet '!L27</f>
        <v>0</v>
      </c>
      <c r="BC18" s="117">
        <f>'[1]Report_Daily Hrly Load Sheet '!M27</f>
        <v>0</v>
      </c>
      <c r="BD18" s="117">
        <f>'[1]Report_Daily Hrly Load Sheet '!N27</f>
        <v>0</v>
      </c>
      <c r="BE18" s="117">
        <f>'[1]Report_Daily Hrly Load Sheet '!O27</f>
        <v>0</v>
      </c>
      <c r="BF18" s="117">
        <f>'[1]Report_Daily Hrly Load Sheet '!P27</f>
        <v>0</v>
      </c>
      <c r="BG18" s="117">
        <f>'[1]Report_Daily Hrly Load Sheet '!Q27</f>
        <v>0</v>
      </c>
      <c r="BH18" s="117">
        <f>'[1]Report_Daily Hrly Load Sheet '!R27</f>
        <v>38.299999999999997</v>
      </c>
      <c r="BI18" s="117">
        <f>'[1]Report_Daily Hrly Load Sheet '!S27</f>
        <v>39.4</v>
      </c>
      <c r="BJ18" s="117">
        <f>'[1]Report_Daily Hrly Load Sheet '!T27</f>
        <v>37.299999999999997</v>
      </c>
      <c r="BK18" s="117">
        <f>'[1]Report_Daily Hrly Load Sheet '!U27</f>
        <v>37</v>
      </c>
      <c r="BL18" s="117">
        <f>'[1]Report_Daily Hrly Load Sheet '!V27</f>
        <v>58.8</v>
      </c>
      <c r="BM18" s="117">
        <f>'[1]Report_Daily Hrly Load Sheet '!W27</f>
        <v>73.996300000000005</v>
      </c>
      <c r="BN18" s="117">
        <f>'[1]Report_Daily Hrly Load Sheet '!X27</f>
        <v>74</v>
      </c>
      <c r="BO18" s="117">
        <f>'[1]Report_Daily Hrly Load Sheet '!Y27</f>
        <v>74</v>
      </c>
      <c r="BP18" s="117">
        <f>'[1]Report_Daily Hrly Load Sheet '!Z27</f>
        <v>230</v>
      </c>
      <c r="BQ18" s="117">
        <f>'[1]Report_Daily Hrly Load Sheet '!AA27</f>
        <v>230</v>
      </c>
      <c r="BR18" s="117">
        <f>'[1]Report_Daily Hrly Load Sheet '!AB27</f>
        <v>1361.2963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50.03</v>
      </c>
      <c r="AH19" s="106"/>
      <c r="AI19" s="81">
        <f>[1]Report_Actual_RTD!E11</f>
        <v>1189.42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50.04</v>
      </c>
      <c r="AH20" s="106">
        <f>IF(SUM(AG17:AG20)&gt;0,AVERAGE(AG17:AG20),"")</f>
        <v>50.032499999999999</v>
      </c>
      <c r="AI20" s="81">
        <f>[1]Report_Actual_RTD!E12</f>
        <v>1159.08</v>
      </c>
      <c r="AJ20" s="82">
        <f>IF(SUM(AI17:AI20)&gt;0,AVERAGE(AI17:AI20),0)</f>
        <v>1191.7375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50.04</v>
      </c>
      <c r="AH21" s="79"/>
      <c r="AI21" s="81">
        <f>[1]Report_Actual_RTD!E13</f>
        <v>1141.79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50.05</v>
      </c>
      <c r="AH22" s="106"/>
      <c r="AI22" s="81">
        <f>[1]Report_Actual_RTD!E14</f>
        <v>1141.8399999999999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50.07</v>
      </c>
      <c r="AH23" s="106"/>
      <c r="AI23" s="81">
        <f>[1]Report_Actual_RTD!E15</f>
        <v>1143.04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50.07</v>
      </c>
      <c r="AH24" s="145">
        <f>IF(SUM(AG21:AG24)&gt;0,AVERAGE(AG21:AG24),"")</f>
        <v>50.057499999999997</v>
      </c>
      <c r="AI24" s="81">
        <f>[1]Report_Actual_RTD!E16</f>
        <v>1130.96</v>
      </c>
      <c r="AJ24" s="82">
        <f>IF(SUM(AI21:AI24)&gt;0,AVERAGE(AI21:AI24),0)</f>
        <v>1139.4075</v>
      </c>
      <c r="AP24" s="146"/>
      <c r="AQ24" s="147"/>
    </row>
    <row r="25" spans="1:70" ht="18" customHeight="1">
      <c r="A25" s="148">
        <v>1</v>
      </c>
      <c r="B25" s="149">
        <f>T25/$T$50*$V$14</f>
        <v>891.5915330615818</v>
      </c>
      <c r="C25" s="149">
        <f>IF($V$11=0,0,U25/$U$50*$V$11)</f>
        <v>95.313985602390559</v>
      </c>
      <c r="D25" s="149">
        <f>IF(V25=0,0,V25/$V$50*$V$12)</f>
        <v>331.83157894736843</v>
      </c>
      <c r="E25" s="149">
        <f>AT17</f>
        <v>111</v>
      </c>
      <c r="F25" s="149">
        <f>AT18</f>
        <v>74</v>
      </c>
      <c r="G25" s="149">
        <f>B25+C25+D25+E25+F25</f>
        <v>1503.7370976113407</v>
      </c>
      <c r="H25" s="150">
        <f t="shared" ref="H25:H48" si="0">I25-G25</f>
        <v>-280.0053746936278</v>
      </c>
      <c r="I25" s="150">
        <f t="shared" ref="I25:I48" si="1">AC25</f>
        <v>1223.7317229177129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1223.7317229177129</v>
      </c>
      <c r="Q25" s="15"/>
      <c r="R25" s="22"/>
      <c r="S25" s="108">
        <v>1</v>
      </c>
      <c r="T25" s="139">
        <f>'[1]Report_Daily Hrly Load Sheet '!D29</f>
        <v>744.81999999999994</v>
      </c>
      <c r="U25" s="139">
        <f>'[1]Report_Daily Hrly Load Sheet '!D20</f>
        <v>95</v>
      </c>
      <c r="V25" s="139">
        <f>'[1]Report_Daily Hrly Load Sheet '!D7</f>
        <v>330</v>
      </c>
      <c r="W25" s="140">
        <f t="shared" ref="W25:W48" si="6">T25+U25+V25</f>
        <v>1169.82</v>
      </c>
      <c r="X25" s="140">
        <f>AJ16</f>
        <v>1224.48</v>
      </c>
      <c r="Y25" s="154">
        <f>MAX(AI13:AI16)</f>
        <v>1232.99</v>
      </c>
      <c r="Z25" s="154">
        <f>MIN(AI13:AI16)</f>
        <v>1215.55</v>
      </c>
      <c r="AA25" s="155">
        <f t="shared" ref="AA25:AA48" si="7">IF(Y25=MAX($Y$25:$Y$48),MAX($Y$25:$Y$48),IF(Z25=MIN($Z$25:$Z$48),MIN($Z$25:$Z$48),X25))</f>
        <v>1224.48</v>
      </c>
      <c r="AB25" s="155">
        <f t="shared" ref="AB25:AB48" si="8">AA25</f>
        <v>1224.48</v>
      </c>
      <c r="AC25" s="155">
        <f t="shared" ref="AC25:AC48" si="9">IF(AB25=$AG$112,$AG$112,IF(AB25=$AG$113,$AG$113,AB25*($AI$111/$AB$50)))</f>
        <v>1223.7317229177129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50.04</v>
      </c>
      <c r="AH25" s="80"/>
      <c r="AI25" s="81">
        <f>[1]Report_Actual_RTD!E17</f>
        <v>1130.8499999999999</v>
      </c>
      <c r="AJ25" s="82"/>
      <c r="AP25" s="158">
        <f t="shared" ref="AP25:AP48" si="10">U25</f>
        <v>95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990.62400739119789</v>
      </c>
      <c r="C26" s="149">
        <f t="shared" ref="C26:C48" si="12">IF($V$11=0,0,U26/$U$50*$V$11)</f>
        <v>95.313985602390559</v>
      </c>
      <c r="D26" s="149">
        <f t="shared" ref="D26:D47" si="13">IF(V26=0,0,V26/$V$50*$V$12)</f>
        <v>331.83157894736843</v>
      </c>
      <c r="E26" s="149">
        <f>AU17</f>
        <v>111</v>
      </c>
      <c r="F26" s="149">
        <f>AU18</f>
        <v>74</v>
      </c>
      <c r="G26" s="149">
        <f t="shared" ref="G26:G48" si="14">B26+C26+D26+E26+F26</f>
        <v>1602.7695719409569</v>
      </c>
      <c r="H26" s="150">
        <f t="shared" si="0"/>
        <v>-411.76034015224036</v>
      </c>
      <c r="I26" s="150">
        <f t="shared" si="1"/>
        <v>1191.0092317887165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1191.0092317887165</v>
      </c>
      <c r="Q26" s="15"/>
      <c r="R26" s="161"/>
      <c r="S26" s="108">
        <v>2</v>
      </c>
      <c r="T26" s="139">
        <f>'[1]Report_Daily Hrly Load Sheet '!E29</f>
        <v>827.55</v>
      </c>
      <c r="U26" s="139">
        <f>'[1]Report_Daily Hrly Load Sheet '!E20</f>
        <v>95</v>
      </c>
      <c r="V26" s="139">
        <f>'[1]Report_Daily Hrly Load Sheet '!E7</f>
        <v>330</v>
      </c>
      <c r="W26" s="140">
        <f t="shared" si="6"/>
        <v>1252.55</v>
      </c>
      <c r="X26" s="140">
        <f>AJ20</f>
        <v>1191.7375</v>
      </c>
      <c r="Y26" s="154">
        <f>MAX(AI17:AI20)</f>
        <v>1213.8399999999999</v>
      </c>
      <c r="Z26" s="154">
        <f>MIN(AI17:AI20)</f>
        <v>1159.08</v>
      </c>
      <c r="AA26" s="155">
        <f t="shared" si="7"/>
        <v>1191.7375</v>
      </c>
      <c r="AB26" s="155">
        <f t="shared" si="8"/>
        <v>1191.7375</v>
      </c>
      <c r="AC26" s="155">
        <f t="shared" si="9"/>
        <v>1191.0092317887165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50.04</v>
      </c>
      <c r="AH26" s="80"/>
      <c r="AI26" s="81">
        <f>[1]Report_Actual_RTD!E18</f>
        <v>1129.72</v>
      </c>
      <c r="AJ26" s="82"/>
      <c r="AP26" s="158">
        <f t="shared" si="10"/>
        <v>95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891.89079715661887</v>
      </c>
      <c r="C27" s="149">
        <f t="shared" si="12"/>
        <v>97.320595825598772</v>
      </c>
      <c r="D27" s="149">
        <f t="shared" si="13"/>
        <v>331.83157894736843</v>
      </c>
      <c r="E27" s="149">
        <f>AV17</f>
        <v>111.05</v>
      </c>
      <c r="F27" s="149">
        <f>AV18</f>
        <v>74</v>
      </c>
      <c r="G27" s="149">
        <f t="shared" si="14"/>
        <v>1506.0929719295859</v>
      </c>
      <c r="H27" s="150">
        <f t="shared" si="0"/>
        <v>-367.38176139093775</v>
      </c>
      <c r="I27" s="150">
        <f t="shared" si="1"/>
        <v>1138.7112105386482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1138.7112105386482</v>
      </c>
      <c r="Q27" s="164"/>
      <c r="R27" s="161"/>
      <c r="S27" s="165">
        <v>3</v>
      </c>
      <c r="T27" s="139">
        <f>'[1]Report_Daily Hrly Load Sheet '!F29</f>
        <v>745.07</v>
      </c>
      <c r="U27" s="139">
        <f>'[1]Report_Daily Hrly Load Sheet '!F20</f>
        <v>97</v>
      </c>
      <c r="V27" s="166">
        <f>'[1]Report_Daily Hrly Load Sheet '!F7</f>
        <v>330</v>
      </c>
      <c r="W27" s="140">
        <f t="shared" si="6"/>
        <v>1172.0700000000002</v>
      </c>
      <c r="X27" s="140">
        <f>AJ24</f>
        <v>1139.4075</v>
      </c>
      <c r="Y27" s="154">
        <f>MAX(AI21:AI24)</f>
        <v>1143.04</v>
      </c>
      <c r="Z27" s="154">
        <f>MIN(AI21:AI24)</f>
        <v>1130.96</v>
      </c>
      <c r="AA27" s="155">
        <f t="shared" si="7"/>
        <v>1139.4075</v>
      </c>
      <c r="AB27" s="155">
        <f t="shared" si="8"/>
        <v>1139.4075</v>
      </c>
      <c r="AC27" s="155">
        <f t="shared" si="9"/>
        <v>1138.7112105386482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50.03</v>
      </c>
      <c r="AH27" s="80"/>
      <c r="AI27" s="81">
        <f>[1]Report_Actual_RTD!E19</f>
        <v>1120.3800000000001</v>
      </c>
      <c r="AJ27" s="82"/>
      <c r="AP27" s="168">
        <f t="shared" si="10"/>
        <v>97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888.73056831302904</v>
      </c>
      <c r="C28" s="149">
        <f t="shared" si="12"/>
        <v>95.313985602390559</v>
      </c>
      <c r="D28" s="149">
        <f t="shared" si="13"/>
        <v>331.83157894736843</v>
      </c>
      <c r="E28" s="149">
        <f>AW17</f>
        <v>111.05</v>
      </c>
      <c r="F28" s="149">
        <f>AW18</f>
        <v>74</v>
      </c>
      <c r="G28" s="149">
        <f t="shared" si="14"/>
        <v>1500.9261328627879</v>
      </c>
      <c r="H28" s="150">
        <f t="shared" si="0"/>
        <v>-380.54613286278777</v>
      </c>
      <c r="I28" s="150">
        <f t="shared" si="1"/>
        <v>1120.3800000000001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1120.3800000000001</v>
      </c>
      <c r="Q28" s="9"/>
      <c r="R28" s="161"/>
      <c r="S28" s="170">
        <v>4</v>
      </c>
      <c r="T28" s="139">
        <f>'[1]Report_Daily Hrly Load Sheet '!G29</f>
        <v>742.43</v>
      </c>
      <c r="U28" s="139">
        <f>'[1]Report_Daily Hrly Load Sheet '!G20</f>
        <v>95</v>
      </c>
      <c r="V28" s="139">
        <f>'[1]Report_Daily Hrly Load Sheet '!G7</f>
        <v>330</v>
      </c>
      <c r="W28" s="140">
        <f t="shared" si="6"/>
        <v>1167.4299999999998</v>
      </c>
      <c r="X28" s="140">
        <f>AJ28</f>
        <v>1126.3325</v>
      </c>
      <c r="Y28" s="154">
        <f>MAX(AI25:AI28)</f>
        <v>1130.8499999999999</v>
      </c>
      <c r="Z28" s="154">
        <f>MIN(AI25:AI28)</f>
        <v>1120.3800000000001</v>
      </c>
      <c r="AA28" s="155">
        <f t="shared" si="7"/>
        <v>1120.3800000000001</v>
      </c>
      <c r="AB28" s="155">
        <f t="shared" si="8"/>
        <v>1120.3800000000001</v>
      </c>
      <c r="AC28" s="155">
        <f t="shared" si="9"/>
        <v>1120.3800000000001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50.03</v>
      </c>
      <c r="AH28" s="145">
        <f>IF(SUM(AG25:AG28)&gt;0,AVERAGE(AG25:AG28),"")</f>
        <v>50.035000000000004</v>
      </c>
      <c r="AI28" s="81">
        <f>[1]Report_Actual_RTD!E20</f>
        <v>1124.3800000000001</v>
      </c>
      <c r="AJ28" s="82">
        <f>IF(SUM(AI25:AI28)&gt;0,AVERAGE(AI25:AI28),0)</f>
        <v>1126.3325</v>
      </c>
      <c r="AP28" s="158">
        <f t="shared" si="10"/>
        <v>95</v>
      </c>
      <c r="AQ28" s="171">
        <v>4</v>
      </c>
    </row>
    <row r="29" spans="1:70" ht="18" customHeight="1">
      <c r="A29" s="148">
        <v>5</v>
      </c>
      <c r="B29" s="149">
        <f t="shared" si="11"/>
        <v>885.72595679885842</v>
      </c>
      <c r="C29" s="149">
        <f t="shared" si="12"/>
        <v>95.313985602390559</v>
      </c>
      <c r="D29" s="149">
        <f t="shared" si="13"/>
        <v>331.83157894736843</v>
      </c>
      <c r="E29" s="149">
        <f>AX17</f>
        <v>111.05</v>
      </c>
      <c r="F29" s="149">
        <f>AX18</f>
        <v>57</v>
      </c>
      <c r="G29" s="149">
        <f t="shared" si="14"/>
        <v>1480.9215213486173</v>
      </c>
      <c r="H29" s="150">
        <f t="shared" si="0"/>
        <v>-346.15539850124833</v>
      </c>
      <c r="I29" s="150">
        <f t="shared" si="1"/>
        <v>1134.7661228473689</v>
      </c>
      <c r="J29" s="150">
        <v>0</v>
      </c>
      <c r="K29" s="150">
        <f t="shared" si="2"/>
        <v>0</v>
      </c>
      <c r="L29" s="151">
        <v>0</v>
      </c>
      <c r="M29" s="151">
        <v>0</v>
      </c>
      <c r="N29" s="150">
        <f t="shared" si="3"/>
        <v>0</v>
      </c>
      <c r="O29" s="152">
        <f t="shared" si="4"/>
        <v>0</v>
      </c>
      <c r="P29" s="172">
        <f t="shared" si="5"/>
        <v>1134.7661228473689</v>
      </c>
      <c r="Q29" s="15"/>
      <c r="R29" s="161"/>
      <c r="S29" s="108">
        <v>5</v>
      </c>
      <c r="T29" s="139">
        <f>'[1]Report_Daily Hrly Load Sheet '!H29</f>
        <v>739.92000000000007</v>
      </c>
      <c r="U29" s="139">
        <f>'[1]Report_Daily Hrly Load Sheet '!H20</f>
        <v>95</v>
      </c>
      <c r="V29" s="139">
        <f>'[1]Report_Daily Hrly Load Sheet '!H7</f>
        <v>330</v>
      </c>
      <c r="W29" s="140">
        <f t="shared" si="6"/>
        <v>1164.92</v>
      </c>
      <c r="X29" s="140">
        <f>AJ32</f>
        <v>1135.46</v>
      </c>
      <c r="Y29" s="154">
        <f>MAX(AI29:AI32)</f>
        <v>1138.02</v>
      </c>
      <c r="Z29" s="154">
        <f>MIN(AI29:AI32)</f>
        <v>1132.82</v>
      </c>
      <c r="AA29" s="155">
        <f t="shared" si="7"/>
        <v>1135.46</v>
      </c>
      <c r="AB29" s="155">
        <f t="shared" si="8"/>
        <v>1135.46</v>
      </c>
      <c r="AC29" s="155">
        <f t="shared" si="9"/>
        <v>1134.7661228473689</v>
      </c>
      <c r="AD29" s="162">
        <f>'[1]Report_Daily Hrly Load Sheet '!$H$71</f>
        <v>0</v>
      </c>
      <c r="AE29" s="157">
        <v>17</v>
      </c>
      <c r="AF29" s="78" t="s">
        <v>81</v>
      </c>
      <c r="AG29" s="79">
        <f>IF([1]Report_Actual_RTD!C21="","",[1]Report_Actual_RTD!C21)</f>
        <v>50</v>
      </c>
      <c r="AH29" s="80"/>
      <c r="AI29" s="81">
        <f>[1]Report_Actual_RTD!E21</f>
        <v>1133.1600000000001</v>
      </c>
      <c r="AJ29" s="82"/>
      <c r="AP29" s="158">
        <f t="shared" si="10"/>
        <v>95</v>
      </c>
      <c r="AQ29" s="147">
        <v>5</v>
      </c>
    </row>
    <row r="30" spans="1:70" ht="18" customHeight="1">
      <c r="A30" s="148">
        <v>6</v>
      </c>
      <c r="B30" s="149">
        <f t="shared" si="11"/>
        <v>867.51872925681243</v>
      </c>
      <c r="C30" s="149">
        <f t="shared" si="12"/>
        <v>95.313985602390559</v>
      </c>
      <c r="D30" s="149">
        <f t="shared" si="13"/>
        <v>331.83157894736843</v>
      </c>
      <c r="E30" s="149">
        <f>AY17</f>
        <v>111.02</v>
      </c>
      <c r="F30" s="149">
        <f>AY18</f>
        <v>39</v>
      </c>
      <c r="G30" s="149">
        <f t="shared" si="14"/>
        <v>1444.6842938065713</v>
      </c>
      <c r="H30" s="150">
        <f t="shared" si="0"/>
        <v>-238.0571119493386</v>
      </c>
      <c r="I30" s="150">
        <f t="shared" si="1"/>
        <v>1206.6271818572327</v>
      </c>
      <c r="J30" s="150">
        <v>0</v>
      </c>
      <c r="K30" s="150">
        <f t="shared" si="2"/>
        <v>0</v>
      </c>
      <c r="L30" s="151">
        <v>0</v>
      </c>
      <c r="M30" s="151">
        <v>0</v>
      </c>
      <c r="N30" s="150">
        <f t="shared" si="3"/>
        <v>0</v>
      </c>
      <c r="O30" s="152">
        <f t="shared" si="4"/>
        <v>0</v>
      </c>
      <c r="P30" s="153">
        <f t="shared" si="5"/>
        <v>1206.6271818572327</v>
      </c>
      <c r="Q30" s="15"/>
      <c r="R30" s="161"/>
      <c r="S30" s="108">
        <v>6</v>
      </c>
      <c r="T30" s="139">
        <f>'[1]Report_Daily Hrly Load Sheet '!I29</f>
        <v>724.71</v>
      </c>
      <c r="U30" s="139">
        <f>'[1]Report_Daily Hrly Load Sheet '!I20</f>
        <v>95</v>
      </c>
      <c r="V30" s="139">
        <f>'[1]Report_Daily Hrly Load Sheet '!I7</f>
        <v>330</v>
      </c>
      <c r="W30" s="140">
        <f t="shared" si="6"/>
        <v>1149.71</v>
      </c>
      <c r="X30" s="140">
        <f>AJ36</f>
        <v>1207.365</v>
      </c>
      <c r="Y30" s="154">
        <f>MAX(AI33:AI36)</f>
        <v>1238.02</v>
      </c>
      <c r="Z30" s="154">
        <f>MIN(AI33:AI36)</f>
        <v>1167.69</v>
      </c>
      <c r="AA30" s="155">
        <f t="shared" si="7"/>
        <v>1207.365</v>
      </c>
      <c r="AB30" s="155">
        <f t="shared" si="8"/>
        <v>1207.365</v>
      </c>
      <c r="AC30" s="155">
        <f t="shared" si="9"/>
        <v>1206.6271818572327</v>
      </c>
      <c r="AD30" s="162">
        <f>'[1]Report_Daily Hrly Load Sheet '!$I$71</f>
        <v>0</v>
      </c>
      <c r="AE30" s="173">
        <v>18</v>
      </c>
      <c r="AF30" s="81" t="s">
        <v>82</v>
      </c>
      <c r="AG30" s="79">
        <f>IF([1]Report_Actual_RTD!C22="","",[1]Report_Actual_RTD!C22)</f>
        <v>50.03</v>
      </c>
      <c r="AH30" s="90"/>
      <c r="AI30" s="81">
        <f>[1]Report_Actual_RTD!E22</f>
        <v>1137.8399999999999</v>
      </c>
      <c r="AJ30" s="82"/>
      <c r="AP30" s="158">
        <f t="shared" si="10"/>
        <v>95</v>
      </c>
      <c r="AQ30" s="147">
        <v>6</v>
      </c>
    </row>
    <row r="31" spans="1:70" ht="18" customHeight="1">
      <c r="A31" s="148">
        <v>7</v>
      </c>
      <c r="B31" s="149">
        <f t="shared" si="11"/>
        <v>858.94780557495505</v>
      </c>
      <c r="C31" s="149">
        <f t="shared" si="12"/>
        <v>95.313985602390559</v>
      </c>
      <c r="D31" s="149">
        <f t="shared" si="13"/>
        <v>331.83157894736843</v>
      </c>
      <c r="E31" s="149">
        <f>AZ17</f>
        <v>111.03</v>
      </c>
      <c r="F31" s="149">
        <f>AZ18</f>
        <v>39.5</v>
      </c>
      <c r="G31" s="149">
        <f t="shared" si="14"/>
        <v>1436.623370124714</v>
      </c>
      <c r="H31" s="150">
        <f t="shared" si="0"/>
        <v>-130.26966819312202</v>
      </c>
      <c r="I31" s="150">
        <f t="shared" si="1"/>
        <v>1306.353701931592</v>
      </c>
      <c r="J31" s="150">
        <v>0</v>
      </c>
      <c r="K31" s="150">
        <f t="shared" si="2"/>
        <v>0</v>
      </c>
      <c r="L31" s="151">
        <v>0</v>
      </c>
      <c r="M31" s="151">
        <v>0</v>
      </c>
      <c r="N31" s="150">
        <f t="shared" si="3"/>
        <v>0</v>
      </c>
      <c r="O31" s="152">
        <f t="shared" si="4"/>
        <v>0</v>
      </c>
      <c r="P31" s="153">
        <f t="shared" si="5"/>
        <v>1306.353701931592</v>
      </c>
      <c r="Q31" s="15"/>
      <c r="R31" s="161"/>
      <c r="S31" s="108">
        <v>7</v>
      </c>
      <c r="T31" s="139">
        <f>'[1]Report_Daily Hrly Load Sheet '!J29</f>
        <v>717.55</v>
      </c>
      <c r="U31" s="139">
        <f>'[1]Report_Daily Hrly Load Sheet '!J20</f>
        <v>95</v>
      </c>
      <c r="V31" s="139">
        <f>'[1]Report_Daily Hrly Load Sheet '!J7</f>
        <v>330</v>
      </c>
      <c r="W31" s="140">
        <f t="shared" si="6"/>
        <v>1142.55</v>
      </c>
      <c r="X31" s="140">
        <f>AJ40</f>
        <v>1307.1525000000001</v>
      </c>
      <c r="Y31" s="154">
        <f>MAX(AI37:AI40)</f>
        <v>1349.69</v>
      </c>
      <c r="Z31" s="154">
        <f>MIN(AI37:AI40)</f>
        <v>1256.9000000000001</v>
      </c>
      <c r="AA31" s="155">
        <f t="shared" si="7"/>
        <v>1307.1525000000001</v>
      </c>
      <c r="AB31" s="155">
        <f t="shared" si="8"/>
        <v>1307.1525000000001</v>
      </c>
      <c r="AC31" s="155">
        <f t="shared" si="9"/>
        <v>1306.353701931592</v>
      </c>
      <c r="AD31" s="162">
        <f>'[1]Report_Daily Hrly Load Sheet '!$J$71</f>
        <v>0</v>
      </c>
      <c r="AE31" s="173">
        <v>19</v>
      </c>
      <c r="AF31" s="81" t="s">
        <v>83</v>
      </c>
      <c r="AG31" s="79">
        <f>IF([1]Report_Actual_RTD!C23="","",[1]Report_Actual_RTD!C23)</f>
        <v>50.04</v>
      </c>
      <c r="AH31" s="90"/>
      <c r="AI31" s="81">
        <f>[1]Report_Actual_RTD!E23</f>
        <v>1132.82</v>
      </c>
      <c r="AJ31" s="82"/>
      <c r="AP31" s="158">
        <f t="shared" si="10"/>
        <v>95</v>
      </c>
      <c r="AQ31" s="147">
        <v>7</v>
      </c>
    </row>
    <row r="32" spans="1:70" ht="18" customHeight="1">
      <c r="A32" s="148">
        <v>8</v>
      </c>
      <c r="B32" s="149">
        <f t="shared" si="11"/>
        <v>832.94774099814788</v>
      </c>
      <c r="C32" s="149">
        <f t="shared" si="12"/>
        <v>95.313985602390559</v>
      </c>
      <c r="D32" s="149">
        <f t="shared" si="13"/>
        <v>331.83157894736843</v>
      </c>
      <c r="E32" s="149">
        <f>BA17</f>
        <v>110.98</v>
      </c>
      <c r="F32" s="149">
        <f>BA18</f>
        <v>37</v>
      </c>
      <c r="G32" s="149">
        <f t="shared" si="14"/>
        <v>1408.0733055479068</v>
      </c>
      <c r="H32" s="150">
        <f t="shared" si="0"/>
        <v>-7.1699180551481732</v>
      </c>
      <c r="I32" s="150">
        <f t="shared" si="1"/>
        <v>1400.9033874927586</v>
      </c>
      <c r="J32" s="150">
        <v>0</v>
      </c>
      <c r="K32" s="150">
        <f t="shared" si="2"/>
        <v>0</v>
      </c>
      <c r="L32" s="151">
        <v>0</v>
      </c>
      <c r="M32" s="151">
        <v>0</v>
      </c>
      <c r="N32" s="150">
        <f t="shared" si="3"/>
        <v>0</v>
      </c>
      <c r="O32" s="152">
        <f t="shared" si="4"/>
        <v>0</v>
      </c>
      <c r="P32" s="172">
        <f t="shared" si="5"/>
        <v>1400.9033874927586</v>
      </c>
      <c r="Q32" s="15"/>
      <c r="R32" s="22"/>
      <c r="S32" s="108">
        <v>8</v>
      </c>
      <c r="T32" s="139">
        <f>'[1]Report_Daily Hrly Load Sheet '!K29</f>
        <v>695.82999999999993</v>
      </c>
      <c r="U32" s="139">
        <f>'[1]Report_Daily Hrly Load Sheet '!K20</f>
        <v>95</v>
      </c>
      <c r="V32" s="139">
        <f>'[1]Report_Daily Hrly Load Sheet '!K7</f>
        <v>330</v>
      </c>
      <c r="W32" s="140">
        <f t="shared" si="6"/>
        <v>1120.83</v>
      </c>
      <c r="X32" s="140">
        <f>AJ44</f>
        <v>1401.76</v>
      </c>
      <c r="Y32" s="154">
        <f>MAX(AI41:AI44)</f>
        <v>1416.79</v>
      </c>
      <c r="Z32" s="154">
        <f>MIN(AI41:AI44)</f>
        <v>1374.42</v>
      </c>
      <c r="AA32" s="155">
        <f t="shared" si="7"/>
        <v>1401.76</v>
      </c>
      <c r="AB32" s="155">
        <f t="shared" si="8"/>
        <v>1401.76</v>
      </c>
      <c r="AC32" s="155">
        <f t="shared" si="9"/>
        <v>1400.9033874927586</v>
      </c>
      <c r="AD32" s="162">
        <f>'[1]Report_Daily Hrly Load Sheet '!$K$71</f>
        <v>0</v>
      </c>
      <c r="AE32" s="173">
        <v>20</v>
      </c>
      <c r="AF32" s="81" t="s">
        <v>84</v>
      </c>
      <c r="AG32" s="79">
        <f>IF([1]Report_Actual_RTD!C24="","",[1]Report_Actual_RTD!C24)</f>
        <v>50.03</v>
      </c>
      <c r="AH32" s="174">
        <f>IF(SUM(AG29:AG32)&gt;0,AVERAGE(AG29:AG32),"")</f>
        <v>50.024999999999999</v>
      </c>
      <c r="AI32" s="81">
        <f>[1]Report_Actual_RTD!E24</f>
        <v>1138.02</v>
      </c>
      <c r="AJ32" s="82">
        <f>IF(SUM(AI29:AI32)&gt;0,AVERAGE(AI29:AI32),0)</f>
        <v>1135.46</v>
      </c>
      <c r="AP32" s="158">
        <f t="shared" si="10"/>
        <v>95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873.34839382813163</v>
      </c>
      <c r="C33" s="149">
        <f t="shared" si="12"/>
        <v>95.313985602390559</v>
      </c>
      <c r="D33" s="149">
        <f t="shared" si="13"/>
        <v>331.83157894736843</v>
      </c>
      <c r="E33" s="149">
        <f>BB17</f>
        <v>111.02</v>
      </c>
      <c r="F33" s="149">
        <f>BB18</f>
        <v>0</v>
      </c>
      <c r="G33" s="149">
        <f t="shared" si="14"/>
        <v>1411.5139583778905</v>
      </c>
      <c r="H33" s="150">
        <f t="shared" si="0"/>
        <v>27.668522539877813</v>
      </c>
      <c r="I33" s="150">
        <f t="shared" si="1"/>
        <v>1439.1824809177683</v>
      </c>
      <c r="J33" s="150">
        <v>0</v>
      </c>
      <c r="K33" s="150">
        <f t="shared" si="2"/>
        <v>0</v>
      </c>
      <c r="L33" s="159">
        <v>0</v>
      </c>
      <c r="M33" s="159">
        <v>0</v>
      </c>
      <c r="N33" s="150">
        <f t="shared" si="3"/>
        <v>0</v>
      </c>
      <c r="O33" s="160">
        <f t="shared" si="4"/>
        <v>0</v>
      </c>
      <c r="P33" s="153">
        <f t="shared" si="5"/>
        <v>1439.1824809177683</v>
      </c>
      <c r="Q33" s="9"/>
      <c r="R33" s="161"/>
      <c r="S33" s="170">
        <v>9</v>
      </c>
      <c r="T33" s="139">
        <f>'[1]Report_Daily Hrly Load Sheet '!L29</f>
        <v>729.58</v>
      </c>
      <c r="U33" s="139">
        <f>'[1]Report_Daily Hrly Load Sheet '!L20</f>
        <v>95</v>
      </c>
      <c r="V33" s="139">
        <f>'[1]Report_Daily Hrly Load Sheet '!L7</f>
        <v>330</v>
      </c>
      <c r="W33" s="140">
        <f t="shared" si="6"/>
        <v>1154.58</v>
      </c>
      <c r="X33" s="140">
        <f>AJ48</f>
        <v>1440.0625</v>
      </c>
      <c r="Y33" s="154">
        <f>MAX(AI45:AI48)</f>
        <v>1461.51</v>
      </c>
      <c r="Z33" s="154">
        <f>MIN(AI45:AI48)</f>
        <v>1425.67</v>
      </c>
      <c r="AA33" s="155">
        <f t="shared" si="7"/>
        <v>1440.0625</v>
      </c>
      <c r="AB33" s="155">
        <f t="shared" si="8"/>
        <v>1440.0625</v>
      </c>
      <c r="AC33" s="155">
        <f t="shared" si="9"/>
        <v>1439.1824809177683</v>
      </c>
      <c r="AD33" s="162">
        <f>'[1]Report_Daily Hrly Load Sheet '!$L$71</f>
        <v>0</v>
      </c>
      <c r="AE33" s="173">
        <v>21</v>
      </c>
      <c r="AF33" s="81" t="s">
        <v>85</v>
      </c>
      <c r="AG33" s="79">
        <f>IF([1]Report_Actual_RTD!C25="","",[1]Report_Actual_RTD!C25)</f>
        <v>50.07</v>
      </c>
      <c r="AH33" s="90"/>
      <c r="AI33" s="81">
        <f>[1]Report_Actual_RTD!E25</f>
        <v>1167.69</v>
      </c>
      <c r="AJ33" s="82"/>
      <c r="AP33" s="158">
        <f t="shared" si="10"/>
        <v>95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878.60347133697985</v>
      </c>
      <c r="C34" s="149">
        <f t="shared" si="12"/>
        <v>95.313985602390559</v>
      </c>
      <c r="D34" s="149">
        <f t="shared" si="13"/>
        <v>221.22105263157894</v>
      </c>
      <c r="E34" s="149">
        <f>BC17</f>
        <v>111.3</v>
      </c>
      <c r="F34" s="149">
        <f>BC18</f>
        <v>0</v>
      </c>
      <c r="G34" s="149">
        <f t="shared" si="14"/>
        <v>1306.4385095709492</v>
      </c>
      <c r="H34" s="150">
        <f t="shared" si="0"/>
        <v>199.35823862033931</v>
      </c>
      <c r="I34" s="150">
        <f t="shared" si="1"/>
        <v>1505.7967481912885</v>
      </c>
      <c r="J34" s="163">
        <v>0</v>
      </c>
      <c r="K34" s="163">
        <f t="shared" si="2"/>
        <v>5</v>
      </c>
      <c r="L34" s="151">
        <v>0</v>
      </c>
      <c r="M34" s="151">
        <v>0</v>
      </c>
      <c r="N34" s="150">
        <f t="shared" si="3"/>
        <v>5</v>
      </c>
      <c r="O34" s="152">
        <f t="shared" si="4"/>
        <v>5.0000000000000001E-3</v>
      </c>
      <c r="P34" s="153">
        <f t="shared" si="5"/>
        <v>1510.7967481912885</v>
      </c>
      <c r="Q34" s="175"/>
      <c r="R34" s="161"/>
      <c r="S34" s="165">
        <v>10</v>
      </c>
      <c r="T34" s="139">
        <f>'[1]Report_Daily Hrly Load Sheet '!M29</f>
        <v>733.97</v>
      </c>
      <c r="U34" s="139">
        <f>'[1]Report_Daily Hrly Load Sheet '!M20</f>
        <v>95</v>
      </c>
      <c r="V34" s="166">
        <f>'[1]Report_Daily Hrly Load Sheet '!M7</f>
        <v>220</v>
      </c>
      <c r="W34" s="140">
        <f t="shared" si="6"/>
        <v>1048.97</v>
      </c>
      <c r="X34" s="176">
        <f>AJ52</f>
        <v>1506.7175</v>
      </c>
      <c r="Y34" s="154">
        <f>MAX(AI49:AI52)</f>
        <v>1518.96</v>
      </c>
      <c r="Z34" s="154">
        <f>MIN(AI49:AI52)</f>
        <v>1486.98</v>
      </c>
      <c r="AA34" s="155">
        <f t="shared" si="7"/>
        <v>1506.7175</v>
      </c>
      <c r="AB34" s="155">
        <f t="shared" si="8"/>
        <v>1506.7175</v>
      </c>
      <c r="AC34" s="155">
        <f t="shared" si="9"/>
        <v>1505.7967481912885</v>
      </c>
      <c r="AD34" s="162">
        <f>'[1]Report_Daily Hrly Load Sheet '!$M$71</f>
        <v>5</v>
      </c>
      <c r="AE34" s="173">
        <v>22</v>
      </c>
      <c r="AF34" s="81" t="s">
        <v>86</v>
      </c>
      <c r="AG34" s="79">
        <f>IF([1]Report_Actual_RTD!C26="","",[1]Report_Actual_RTD!C26)</f>
        <v>50.06</v>
      </c>
      <c r="AH34" s="90"/>
      <c r="AI34" s="81">
        <f>[1]Report_Actual_RTD!E26</f>
        <v>1198.4000000000001</v>
      </c>
      <c r="AJ34" s="82"/>
      <c r="AP34" s="168">
        <f t="shared" si="10"/>
        <v>95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868.46440379712897</v>
      </c>
      <c r="C35" s="149">
        <f t="shared" si="12"/>
        <v>92.404400778738633</v>
      </c>
      <c r="D35" s="149">
        <f t="shared" si="13"/>
        <v>221.22105263157894</v>
      </c>
      <c r="E35" s="149">
        <f>BD17</f>
        <v>111.09</v>
      </c>
      <c r="F35" s="149">
        <f>BD18</f>
        <v>0</v>
      </c>
      <c r="G35" s="149">
        <f t="shared" si="14"/>
        <v>1293.1798572074465</v>
      </c>
      <c r="H35" s="150">
        <f t="shared" si="0"/>
        <v>215.38020129831625</v>
      </c>
      <c r="I35" s="150">
        <f t="shared" si="1"/>
        <v>1508.5600585057628</v>
      </c>
      <c r="J35" s="150">
        <v>0</v>
      </c>
      <c r="K35" s="150">
        <f t="shared" si="2"/>
        <v>19.75</v>
      </c>
      <c r="L35" s="151">
        <v>0</v>
      </c>
      <c r="M35" s="151">
        <v>0</v>
      </c>
      <c r="N35" s="150">
        <f t="shared" si="3"/>
        <v>19.75</v>
      </c>
      <c r="O35" s="152">
        <f t="shared" si="4"/>
        <v>1.975E-2</v>
      </c>
      <c r="P35" s="153">
        <f t="shared" si="5"/>
        <v>1528.3100585057628</v>
      </c>
      <c r="Q35" s="15"/>
      <c r="R35" s="161"/>
      <c r="S35" s="108">
        <v>11</v>
      </c>
      <c r="T35" s="139">
        <f>'[1]Report_Daily Hrly Load Sheet '!N29</f>
        <v>725.5</v>
      </c>
      <c r="U35" s="139">
        <f>'[1]Report_Daily Hrly Load Sheet '!N20</f>
        <v>92.1</v>
      </c>
      <c r="V35" s="139">
        <f>'[1]Report_Daily Hrly Load Sheet '!N7</f>
        <v>220</v>
      </c>
      <c r="W35" s="140">
        <f t="shared" si="6"/>
        <v>1037.5999999999999</v>
      </c>
      <c r="X35" s="140">
        <f>AJ56</f>
        <v>1509.4824999999998</v>
      </c>
      <c r="Y35" s="154">
        <f>MAX(AI53:AI56)</f>
        <v>1523.62</v>
      </c>
      <c r="Z35" s="154">
        <f>MIN(AI53:AI56)</f>
        <v>1495.6</v>
      </c>
      <c r="AA35" s="155">
        <f t="shared" si="7"/>
        <v>1509.4824999999998</v>
      </c>
      <c r="AB35" s="155">
        <f t="shared" si="8"/>
        <v>1509.4824999999998</v>
      </c>
      <c r="AC35" s="155">
        <f t="shared" si="9"/>
        <v>1508.5600585057628</v>
      </c>
      <c r="AD35" s="162">
        <f>'[1]Report_Daily Hrly Load Sheet '!$N$71</f>
        <v>19.75</v>
      </c>
      <c r="AE35" s="157">
        <v>23</v>
      </c>
      <c r="AF35" s="78" t="s">
        <v>87</v>
      </c>
      <c r="AG35" s="79">
        <f>IF([1]Report_Actual_RTD!C27="","",[1]Report_Actual_RTD!C27)</f>
        <v>50.06</v>
      </c>
      <c r="AH35" s="80"/>
      <c r="AI35" s="81">
        <f>[1]Report_Actual_RTD!E27</f>
        <v>1225.3499999999999</v>
      </c>
      <c r="AJ35" s="82"/>
      <c r="AP35" s="178">
        <f t="shared" si="10"/>
        <v>92.1</v>
      </c>
      <c r="AQ35" s="147">
        <v>11</v>
      </c>
    </row>
    <row r="36" spans="1:43" ht="18" customHeight="1">
      <c r="A36" s="148">
        <v>12</v>
      </c>
      <c r="B36" s="149">
        <f t="shared" si="11"/>
        <v>799.81322039566055</v>
      </c>
      <c r="C36" s="149">
        <f t="shared" si="12"/>
        <v>89.896137999728353</v>
      </c>
      <c r="D36" s="149">
        <f t="shared" si="13"/>
        <v>221.22105263157894</v>
      </c>
      <c r="E36" s="149">
        <f>BE17</f>
        <v>111.06</v>
      </c>
      <c r="F36" s="149">
        <f>BE18</f>
        <v>0</v>
      </c>
      <c r="G36" s="149">
        <f t="shared" si="14"/>
        <v>1221.9904110269679</v>
      </c>
      <c r="H36" s="150">
        <f t="shared" si="0"/>
        <v>313.33078380640268</v>
      </c>
      <c r="I36" s="150">
        <f t="shared" si="1"/>
        <v>1535.3211948333706</v>
      </c>
      <c r="J36" s="150">
        <v>0</v>
      </c>
      <c r="K36" s="150">
        <f t="shared" si="2"/>
        <v>23</v>
      </c>
      <c r="L36" s="151">
        <v>0</v>
      </c>
      <c r="M36" s="151">
        <v>0</v>
      </c>
      <c r="N36" s="150">
        <f t="shared" si="3"/>
        <v>23</v>
      </c>
      <c r="O36" s="152">
        <f t="shared" si="4"/>
        <v>2.3E-2</v>
      </c>
      <c r="P36" s="153">
        <f t="shared" si="5"/>
        <v>1558.3211948333706</v>
      </c>
      <c r="Q36" s="15"/>
      <c r="R36" s="161"/>
      <c r="S36" s="108">
        <v>12</v>
      </c>
      <c r="T36" s="139">
        <f>'[1]Report_Daily Hrly Load Sheet '!O29</f>
        <v>668.15</v>
      </c>
      <c r="U36" s="139">
        <f>'[1]Report_Daily Hrly Load Sheet '!O20</f>
        <v>89.6</v>
      </c>
      <c r="V36" s="139">
        <f>'[1]Report_Daily Hrly Load Sheet '!O7</f>
        <v>220</v>
      </c>
      <c r="W36" s="140">
        <f t="shared" si="6"/>
        <v>977.75</v>
      </c>
      <c r="X36" s="140">
        <f>AJ60</f>
        <v>1536.26</v>
      </c>
      <c r="Y36" s="154">
        <f>MAX(AI57:AI60)</f>
        <v>1540.7</v>
      </c>
      <c r="Z36" s="154">
        <f>MIN(AI57:AI60)</f>
        <v>1532.56</v>
      </c>
      <c r="AA36" s="155">
        <f t="shared" si="7"/>
        <v>1536.26</v>
      </c>
      <c r="AB36" s="155">
        <f t="shared" si="8"/>
        <v>1536.26</v>
      </c>
      <c r="AC36" s="155">
        <f t="shared" si="9"/>
        <v>1535.3211948333706</v>
      </c>
      <c r="AD36" s="162">
        <f>'[1]Report_Daily Hrly Load Sheet '!$O$71</f>
        <v>23</v>
      </c>
      <c r="AE36" s="157">
        <v>24</v>
      </c>
      <c r="AF36" s="78" t="s">
        <v>88</v>
      </c>
      <c r="AG36" s="79">
        <f>IF([1]Report_Actual_RTD!C28="","",[1]Report_Actual_RTD!C28)</f>
        <v>50.04</v>
      </c>
      <c r="AH36" s="145">
        <f>IF(SUM(AG33:AG36)&gt;0,AVERAGE(AG33:AG36),"")</f>
        <v>50.057499999999997</v>
      </c>
      <c r="AI36" s="81">
        <f>[1]Report_Actual_RTD!E28</f>
        <v>1238.02</v>
      </c>
      <c r="AJ36" s="82">
        <f>IF(SUM(AI33:AI36)&gt;0,AVERAGE(AI33:AI36),0)</f>
        <v>1207.365</v>
      </c>
      <c r="AP36" s="158">
        <f t="shared" si="10"/>
        <v>89.6</v>
      </c>
      <c r="AQ36" s="147">
        <v>12</v>
      </c>
    </row>
    <row r="37" spans="1:43" ht="18" customHeight="1">
      <c r="A37" s="148">
        <v>13</v>
      </c>
      <c r="B37" s="149">
        <f t="shared" si="11"/>
        <v>815.55451179460249</v>
      </c>
      <c r="C37" s="149">
        <f t="shared" si="12"/>
        <v>90.297460044369998</v>
      </c>
      <c r="D37" s="149">
        <f t="shared" si="13"/>
        <v>221.22105263157894</v>
      </c>
      <c r="E37" s="149">
        <f>BF17</f>
        <v>111.01</v>
      </c>
      <c r="F37" s="149">
        <f>BF18</f>
        <v>0</v>
      </c>
      <c r="G37" s="149">
        <f t="shared" si="14"/>
        <v>1238.0830244705514</v>
      </c>
      <c r="H37" s="150">
        <f t="shared" si="0"/>
        <v>321.74697552944849</v>
      </c>
      <c r="I37" s="150">
        <f t="shared" si="1"/>
        <v>1559.83</v>
      </c>
      <c r="J37" s="150">
        <v>0</v>
      </c>
      <c r="K37" s="150">
        <f t="shared" si="2"/>
        <v>23</v>
      </c>
      <c r="L37" s="151">
        <v>0</v>
      </c>
      <c r="M37" s="151">
        <v>0</v>
      </c>
      <c r="N37" s="150">
        <f t="shared" si="3"/>
        <v>23</v>
      </c>
      <c r="O37" s="152">
        <f t="shared" si="4"/>
        <v>2.3E-2</v>
      </c>
      <c r="P37" s="153">
        <f t="shared" si="5"/>
        <v>1582.83</v>
      </c>
      <c r="Q37" s="15"/>
      <c r="R37" s="161"/>
      <c r="S37" s="108">
        <v>13</v>
      </c>
      <c r="T37" s="139">
        <f>'[1]Report_Daily Hrly Load Sheet '!P29</f>
        <v>681.30000000000007</v>
      </c>
      <c r="U37" s="139">
        <f>'[1]Report_Daily Hrly Load Sheet '!P20</f>
        <v>90</v>
      </c>
      <c r="V37" s="139">
        <f>'[1]Report_Daily Hrly Load Sheet '!P7</f>
        <v>220</v>
      </c>
      <c r="W37" s="140">
        <f t="shared" si="6"/>
        <v>991.30000000000007</v>
      </c>
      <c r="X37" s="140">
        <f>AJ65</f>
        <v>1534.4875</v>
      </c>
      <c r="Y37" s="154">
        <f>MAX(AI61:AI65)</f>
        <v>1559.83</v>
      </c>
      <c r="Z37" s="154">
        <f>MIN(AI61:AI65)</f>
        <v>1503.08</v>
      </c>
      <c r="AA37" s="155">
        <f t="shared" si="7"/>
        <v>1559.83</v>
      </c>
      <c r="AB37" s="155">
        <f t="shared" si="8"/>
        <v>1559.83</v>
      </c>
      <c r="AC37" s="155">
        <f t="shared" si="9"/>
        <v>1559.83</v>
      </c>
      <c r="AD37" s="162">
        <f>'[1]Report_Daily Hrly Load Sheet '!$P$71</f>
        <v>23</v>
      </c>
      <c r="AE37" s="157">
        <v>25</v>
      </c>
      <c r="AF37" s="78" t="s">
        <v>89</v>
      </c>
      <c r="AG37" s="79">
        <f>IF([1]Report_Actual_RTD!C29="","",[1]Report_Actual_RTD!C29)</f>
        <v>50.06</v>
      </c>
      <c r="AH37" s="80"/>
      <c r="AI37" s="81">
        <f>[1]Report_Actual_RTD!E29</f>
        <v>1256.9000000000001</v>
      </c>
      <c r="AJ37" s="82"/>
      <c r="AP37" s="158">
        <f t="shared" si="10"/>
        <v>90</v>
      </c>
      <c r="AQ37" s="147">
        <v>13</v>
      </c>
    </row>
    <row r="38" spans="1:43" ht="18" customHeight="1">
      <c r="A38" s="148">
        <v>14</v>
      </c>
      <c r="B38" s="149">
        <f t="shared" si="11"/>
        <v>787.37580460592642</v>
      </c>
      <c r="C38" s="149">
        <f t="shared" si="12"/>
        <v>90.297460044369998</v>
      </c>
      <c r="D38" s="149">
        <f t="shared" si="13"/>
        <v>221.22105263157894</v>
      </c>
      <c r="E38" s="149">
        <f>BG17</f>
        <v>111.07</v>
      </c>
      <c r="F38" s="149">
        <f>BG18</f>
        <v>0</v>
      </c>
      <c r="G38" s="149">
        <f t="shared" si="14"/>
        <v>1209.9643172818753</v>
      </c>
      <c r="H38" s="150">
        <f t="shared" si="0"/>
        <v>261.05119864196604</v>
      </c>
      <c r="I38" s="150">
        <f t="shared" si="1"/>
        <v>1471.0155159238413</v>
      </c>
      <c r="J38" s="150">
        <v>0</v>
      </c>
      <c r="K38" s="150">
        <f t="shared" si="2"/>
        <v>23</v>
      </c>
      <c r="L38" s="151">
        <v>0</v>
      </c>
      <c r="M38" s="151">
        <v>0</v>
      </c>
      <c r="N38" s="150">
        <f t="shared" si="3"/>
        <v>23</v>
      </c>
      <c r="O38" s="152">
        <f t="shared" si="4"/>
        <v>2.3E-2</v>
      </c>
      <c r="P38" s="153">
        <f t="shared" si="5"/>
        <v>1494.0155159238413</v>
      </c>
      <c r="Q38" s="15"/>
      <c r="R38" s="161"/>
      <c r="S38" s="108">
        <v>14</v>
      </c>
      <c r="T38" s="139">
        <f>'[1]Report_Daily Hrly Load Sheet '!Q29</f>
        <v>657.76</v>
      </c>
      <c r="U38" s="139">
        <f>'[1]Report_Daily Hrly Load Sheet '!Q20</f>
        <v>90</v>
      </c>
      <c r="V38" s="139">
        <f>'[1]Report_Daily Hrly Load Sheet '!Q7</f>
        <v>220</v>
      </c>
      <c r="W38" s="140">
        <f t="shared" si="6"/>
        <v>967.76</v>
      </c>
      <c r="X38" s="140">
        <f>AJ70</f>
        <v>1471.915</v>
      </c>
      <c r="Y38" s="154">
        <f>MAX(AI68:AI70)</f>
        <v>1492.34</v>
      </c>
      <c r="Z38" s="154">
        <f>MIN(AI68:AI70)</f>
        <v>1454.23</v>
      </c>
      <c r="AA38" s="155">
        <f t="shared" si="7"/>
        <v>1471.915</v>
      </c>
      <c r="AB38" s="155">
        <f t="shared" si="8"/>
        <v>1471.915</v>
      </c>
      <c r="AC38" s="155">
        <f t="shared" si="9"/>
        <v>1471.0155159238413</v>
      </c>
      <c r="AD38" s="162">
        <f>'[1]Report_Daily Hrly Load Sheet '!$Q$71</f>
        <v>23</v>
      </c>
      <c r="AE38" s="173">
        <v>26</v>
      </c>
      <c r="AF38" s="179" t="s">
        <v>90</v>
      </c>
      <c r="AG38" s="79">
        <f>IF([1]Report_Actual_RTD!C30="","",[1]Report_Actual_RTD!C30)</f>
        <v>50.05</v>
      </c>
      <c r="AH38" s="179"/>
      <c r="AI38" s="81">
        <f>[1]Report_Actual_RTD!E30</f>
        <v>1303.54</v>
      </c>
      <c r="AJ38" s="82"/>
      <c r="AP38" s="158">
        <f t="shared" si="10"/>
        <v>90</v>
      </c>
      <c r="AQ38" s="147">
        <v>14</v>
      </c>
    </row>
    <row r="39" spans="1:43" ht="18" customHeight="1">
      <c r="A39" s="148">
        <v>15</v>
      </c>
      <c r="B39" s="149">
        <f t="shared" si="11"/>
        <v>860.67156676236777</v>
      </c>
      <c r="C39" s="149">
        <f t="shared" si="12"/>
        <v>90.297460044369998</v>
      </c>
      <c r="D39" s="149">
        <f t="shared" si="13"/>
        <v>221.22105263157894</v>
      </c>
      <c r="E39" s="149">
        <f>BH17</f>
        <v>111.03</v>
      </c>
      <c r="F39" s="149">
        <f>BH18</f>
        <v>38.299999999999997</v>
      </c>
      <c r="G39" s="149">
        <f t="shared" si="14"/>
        <v>1321.5200794383168</v>
      </c>
      <c r="H39" s="150">
        <f t="shared" si="0"/>
        <v>127.88115300404434</v>
      </c>
      <c r="I39" s="150">
        <f t="shared" si="1"/>
        <v>1449.4012324423611</v>
      </c>
      <c r="J39" s="150">
        <v>0</v>
      </c>
      <c r="K39" s="150">
        <f t="shared" si="2"/>
        <v>23</v>
      </c>
      <c r="L39" s="151">
        <v>0</v>
      </c>
      <c r="M39" s="151">
        <v>0</v>
      </c>
      <c r="N39" s="150">
        <f t="shared" si="3"/>
        <v>23</v>
      </c>
      <c r="O39" s="152">
        <f t="shared" si="4"/>
        <v>2.3E-2</v>
      </c>
      <c r="P39" s="153">
        <f t="shared" si="5"/>
        <v>1472.4012324423611</v>
      </c>
      <c r="Q39" s="15"/>
      <c r="R39" s="161"/>
      <c r="S39" s="108">
        <v>15</v>
      </c>
      <c r="T39" s="139">
        <f>'[1]Report_Daily Hrly Load Sheet '!R29</f>
        <v>718.99</v>
      </c>
      <c r="U39" s="139">
        <f>'[1]Report_Daily Hrly Load Sheet '!R20</f>
        <v>90</v>
      </c>
      <c r="V39" s="139">
        <f>'[1]Report_Daily Hrly Load Sheet '!R7</f>
        <v>220</v>
      </c>
      <c r="W39" s="140">
        <f t="shared" si="6"/>
        <v>1028.99</v>
      </c>
      <c r="X39" s="140">
        <f>AJ74</f>
        <v>1450.2874999999999</v>
      </c>
      <c r="Y39" s="154">
        <f>MAX(AI71:AI74)</f>
        <v>1482.59</v>
      </c>
      <c r="Z39" s="154">
        <f>MIN(AI71:AI74)</f>
        <v>1427.97</v>
      </c>
      <c r="AA39" s="155">
        <f t="shared" si="7"/>
        <v>1450.2874999999999</v>
      </c>
      <c r="AB39" s="155">
        <f t="shared" si="8"/>
        <v>1450.2874999999999</v>
      </c>
      <c r="AC39" s="155">
        <f t="shared" si="9"/>
        <v>1449.4012324423611</v>
      </c>
      <c r="AD39" s="162">
        <f>'[1]Report_Daily Hrly Load Sheet '!$R$71</f>
        <v>23</v>
      </c>
      <c r="AE39" s="173">
        <v>27</v>
      </c>
      <c r="AF39" s="81" t="s">
        <v>91</v>
      </c>
      <c r="AG39" s="79">
        <f>IF([1]Report_Actual_RTD!C31="","",[1]Report_Actual_RTD!C31)</f>
        <v>50.04</v>
      </c>
      <c r="AH39" s="180"/>
      <c r="AI39" s="81">
        <f>[1]Report_Actual_RTD!E31</f>
        <v>1318.48</v>
      </c>
      <c r="AJ39" s="82"/>
      <c r="AP39" s="158">
        <f t="shared" si="10"/>
        <v>90</v>
      </c>
      <c r="AQ39" s="147">
        <v>15</v>
      </c>
    </row>
    <row r="40" spans="1:43" ht="18" customHeight="1">
      <c r="A40" s="148">
        <v>16</v>
      </c>
      <c r="B40" s="149">
        <f t="shared" si="11"/>
        <v>876.22132914048586</v>
      </c>
      <c r="C40" s="149">
        <f t="shared" si="12"/>
        <v>89.294154932765892</v>
      </c>
      <c r="D40" s="149">
        <f t="shared" si="13"/>
        <v>221.22105263157894</v>
      </c>
      <c r="E40" s="149">
        <f>BI17</f>
        <v>111.07</v>
      </c>
      <c r="F40" s="149">
        <f>BI18</f>
        <v>39.4</v>
      </c>
      <c r="G40" s="149">
        <f t="shared" si="14"/>
        <v>1337.2065367048308</v>
      </c>
      <c r="H40" s="150">
        <f t="shared" si="0"/>
        <v>121.30912252523581</v>
      </c>
      <c r="I40" s="150">
        <f t="shared" si="1"/>
        <v>1458.5156592300666</v>
      </c>
      <c r="J40" s="150">
        <v>0</v>
      </c>
      <c r="K40" s="150">
        <f t="shared" si="2"/>
        <v>12.166666666666668</v>
      </c>
      <c r="L40" s="151">
        <v>0</v>
      </c>
      <c r="M40" s="151">
        <v>0</v>
      </c>
      <c r="N40" s="150">
        <f t="shared" si="3"/>
        <v>12.166666666666668</v>
      </c>
      <c r="O40" s="152">
        <f t="shared" si="4"/>
        <v>1.2166666666666668E-2</v>
      </c>
      <c r="P40" s="153">
        <f t="shared" si="5"/>
        <v>1470.6823258967333</v>
      </c>
      <c r="Q40" s="15"/>
      <c r="R40" s="161"/>
      <c r="S40" s="108">
        <v>16</v>
      </c>
      <c r="T40" s="139">
        <f>'[1]Report_Daily Hrly Load Sheet '!S29</f>
        <v>731.98</v>
      </c>
      <c r="U40" s="139">
        <f>'[1]Report_Daily Hrly Load Sheet '!S20</f>
        <v>89</v>
      </c>
      <c r="V40" s="139">
        <f>'[1]Report_Daily Hrly Load Sheet '!S7</f>
        <v>220</v>
      </c>
      <c r="W40" s="140">
        <f t="shared" si="6"/>
        <v>1040.98</v>
      </c>
      <c r="X40" s="140">
        <f>AJ78</f>
        <v>1459.4075</v>
      </c>
      <c r="Y40" s="154">
        <f>MAX(AI75:AI78)</f>
        <v>1472.94</v>
      </c>
      <c r="Z40" s="154">
        <f>MIN(AI75:AI78)</f>
        <v>1448.03</v>
      </c>
      <c r="AA40" s="155">
        <f t="shared" si="7"/>
        <v>1459.4075</v>
      </c>
      <c r="AB40" s="155">
        <f t="shared" si="8"/>
        <v>1459.4075</v>
      </c>
      <c r="AC40" s="155">
        <f t="shared" si="9"/>
        <v>1458.5156592300666</v>
      </c>
      <c r="AD40" s="162">
        <f>'[1]Report_Daily Hrly Load Sheet '!$S$71</f>
        <v>12.166666666666668</v>
      </c>
      <c r="AE40" s="157">
        <v>28</v>
      </c>
      <c r="AF40" s="78" t="s">
        <v>92</v>
      </c>
      <c r="AG40" s="79">
        <f>IF([1]Report_Actual_RTD!C32="","",[1]Report_Actual_RTD!C32)</f>
        <v>50.05</v>
      </c>
      <c r="AH40" s="145">
        <f>IF(SUM(AG37:AG40)&gt;0,AVERAGE(AG37:AG40),"")</f>
        <v>50.05</v>
      </c>
      <c r="AI40" s="81">
        <f>[1]Report_Actual_RTD!E32</f>
        <v>1349.69</v>
      </c>
      <c r="AJ40" s="82">
        <f>IF(SUM(AI37:AI40)&gt;0,AVERAGE(AI37:AI40),0)</f>
        <v>1307.1525000000001</v>
      </c>
      <c r="AP40" s="158">
        <f t="shared" si="10"/>
        <v>89</v>
      </c>
      <c r="AQ40" s="147">
        <v>16</v>
      </c>
    </row>
    <row r="41" spans="1:43" ht="18" customHeight="1">
      <c r="A41" s="148">
        <v>17</v>
      </c>
      <c r="B41" s="149">
        <f t="shared" si="11"/>
        <v>886.50404344595449</v>
      </c>
      <c r="C41" s="149">
        <f t="shared" si="12"/>
        <v>90.297460044369998</v>
      </c>
      <c r="D41" s="149">
        <f t="shared" si="13"/>
        <v>221.22105263157894</v>
      </c>
      <c r="E41" s="149">
        <f>BJ17</f>
        <v>110.93</v>
      </c>
      <c r="F41" s="149">
        <f>BJ18</f>
        <v>37.299999999999997</v>
      </c>
      <c r="G41" s="149">
        <f t="shared" si="14"/>
        <v>1346.2525561219036</v>
      </c>
      <c r="H41" s="150">
        <f t="shared" si="0"/>
        <v>87.545717085473825</v>
      </c>
      <c r="I41" s="150">
        <f t="shared" si="1"/>
        <v>1433.7982732073774</v>
      </c>
      <c r="J41" s="150">
        <v>0</v>
      </c>
      <c r="K41" s="150">
        <f t="shared" si="2"/>
        <v>10</v>
      </c>
      <c r="L41" s="151">
        <v>0</v>
      </c>
      <c r="M41" s="151">
        <v>0</v>
      </c>
      <c r="N41" s="150">
        <f t="shared" si="3"/>
        <v>10</v>
      </c>
      <c r="O41" s="152">
        <f t="shared" si="4"/>
        <v>0.01</v>
      </c>
      <c r="P41" s="153">
        <f t="shared" si="5"/>
        <v>1443.7982732073774</v>
      </c>
      <c r="Q41" s="15"/>
      <c r="R41" s="161"/>
      <c r="S41" s="108">
        <v>17</v>
      </c>
      <c r="T41" s="139">
        <f>'[1]Report_Daily Hrly Load Sheet '!T29</f>
        <v>740.57</v>
      </c>
      <c r="U41" s="139">
        <f>'[1]Report_Daily Hrly Load Sheet '!T20</f>
        <v>90</v>
      </c>
      <c r="V41" s="139">
        <f>'[1]Report_Daily Hrly Load Sheet '!T7</f>
        <v>220</v>
      </c>
      <c r="W41" s="140">
        <f t="shared" si="6"/>
        <v>1050.5700000000002</v>
      </c>
      <c r="X41" s="140">
        <f>AJ82</f>
        <v>1434.675</v>
      </c>
      <c r="Y41" s="154">
        <f>MAX(AI79:AI82)</f>
        <v>1442.2</v>
      </c>
      <c r="Z41" s="154">
        <f>MIN(AI79:AI82)</f>
        <v>1428.51</v>
      </c>
      <c r="AA41" s="155">
        <f t="shared" si="7"/>
        <v>1434.675</v>
      </c>
      <c r="AB41" s="155">
        <f t="shared" si="8"/>
        <v>1434.675</v>
      </c>
      <c r="AC41" s="155">
        <f t="shared" si="9"/>
        <v>1433.7982732073774</v>
      </c>
      <c r="AD41" s="162">
        <f>'[1]Report_Daily Hrly Load Sheet '!$T$71</f>
        <v>10</v>
      </c>
      <c r="AE41" s="157">
        <v>29</v>
      </c>
      <c r="AF41" s="78" t="s">
        <v>93</v>
      </c>
      <c r="AG41" s="79">
        <f>IF([1]Report_Actual_RTD!C33="","",[1]Report_Actual_RTD!C33)</f>
        <v>49.98</v>
      </c>
      <c r="AH41" s="80"/>
      <c r="AI41" s="81">
        <f>[1]Report_Actual_RTD!E33</f>
        <v>1374.42</v>
      </c>
      <c r="AJ41" s="82"/>
      <c r="AP41" s="158">
        <f t="shared" si="10"/>
        <v>90</v>
      </c>
      <c r="AQ41" s="147">
        <v>17</v>
      </c>
    </row>
    <row r="42" spans="1:43" ht="18" customHeight="1">
      <c r="A42" s="148">
        <v>18</v>
      </c>
      <c r="B42" s="149">
        <f t="shared" si="11"/>
        <v>885.01969353457116</v>
      </c>
      <c r="C42" s="149">
        <f t="shared" si="12"/>
        <v>90.297460044369998</v>
      </c>
      <c r="D42" s="149">
        <f t="shared" si="13"/>
        <v>221.22105263157894</v>
      </c>
      <c r="E42" s="149">
        <f>BK17</f>
        <v>110.85</v>
      </c>
      <c r="F42" s="149">
        <f>BK18</f>
        <v>37</v>
      </c>
      <c r="G42" s="149">
        <f t="shared" si="14"/>
        <v>1344.3882062105201</v>
      </c>
      <c r="H42" s="150">
        <f t="shared" si="0"/>
        <v>-7.4931794288979745</v>
      </c>
      <c r="I42" s="150">
        <f t="shared" si="1"/>
        <v>1336.8950267816222</v>
      </c>
      <c r="J42" s="150">
        <v>0</v>
      </c>
      <c r="K42" s="150">
        <f t="shared" si="2"/>
        <v>2.3333333333333335</v>
      </c>
      <c r="L42" s="151">
        <v>0</v>
      </c>
      <c r="M42" s="151">
        <v>0</v>
      </c>
      <c r="N42" s="150">
        <f t="shared" si="3"/>
        <v>2.3333333333333335</v>
      </c>
      <c r="O42" s="152">
        <f t="shared" si="4"/>
        <v>2.3333333333333335E-3</v>
      </c>
      <c r="P42" s="153">
        <f t="shared" si="5"/>
        <v>1339.2283601149554</v>
      </c>
      <c r="Q42" s="15"/>
      <c r="R42" s="161"/>
      <c r="S42" s="108">
        <v>18</v>
      </c>
      <c r="T42" s="139">
        <f>'[1]Report_Daily Hrly Load Sheet '!U29</f>
        <v>739.32999999999993</v>
      </c>
      <c r="U42" s="139">
        <f>'[1]Report_Daily Hrly Load Sheet '!U20</f>
        <v>90</v>
      </c>
      <c r="V42" s="139">
        <f>'[1]Report_Daily Hrly Load Sheet '!U7</f>
        <v>220</v>
      </c>
      <c r="W42" s="140">
        <f t="shared" si="6"/>
        <v>1049.33</v>
      </c>
      <c r="X42" s="140">
        <f>AJ86</f>
        <v>1337.7124999999999</v>
      </c>
      <c r="Y42" s="154">
        <f>MAX(AI83:AI86)</f>
        <v>1377.85</v>
      </c>
      <c r="Z42" s="154">
        <f>MIN(AI83:AI86)</f>
        <v>1287.28</v>
      </c>
      <c r="AA42" s="155">
        <f t="shared" si="7"/>
        <v>1337.7124999999999</v>
      </c>
      <c r="AB42" s="155">
        <f t="shared" si="8"/>
        <v>1337.7124999999999</v>
      </c>
      <c r="AC42" s="155">
        <f t="shared" si="9"/>
        <v>1336.8950267816222</v>
      </c>
      <c r="AD42" s="162">
        <f>'[1]Report_Daily Hrly Load Sheet '!$U$71</f>
        <v>2.3333333333333335</v>
      </c>
      <c r="AE42" s="157">
        <v>30</v>
      </c>
      <c r="AF42" s="78" t="s">
        <v>94</v>
      </c>
      <c r="AG42" s="79">
        <f>IF([1]Report_Actual_RTD!C34="","",[1]Report_Actual_RTD!C34)</f>
        <v>50.04</v>
      </c>
      <c r="AH42" s="80"/>
      <c r="AI42" s="81">
        <f>[1]Report_Actual_RTD!E34</f>
        <v>1405.63</v>
      </c>
      <c r="AJ42" s="82"/>
      <c r="AP42" s="158">
        <f t="shared" si="10"/>
        <v>90</v>
      </c>
      <c r="AQ42" s="147">
        <v>18</v>
      </c>
    </row>
    <row r="43" spans="1:43" ht="18" customHeight="1">
      <c r="A43" s="148">
        <v>19</v>
      </c>
      <c r="B43" s="149">
        <f t="shared" si="11"/>
        <v>885.57033946943909</v>
      </c>
      <c r="C43" s="149">
        <f t="shared" si="12"/>
        <v>90.297460044369998</v>
      </c>
      <c r="D43" s="149">
        <f t="shared" si="13"/>
        <v>221.22105263157894</v>
      </c>
      <c r="E43" s="149">
        <f>BL17</f>
        <v>110.87</v>
      </c>
      <c r="F43" s="149">
        <f>BL18</f>
        <v>58.8</v>
      </c>
      <c r="G43" s="149">
        <f t="shared" si="14"/>
        <v>1366.7588521453879</v>
      </c>
      <c r="H43" s="150">
        <f t="shared" si="0"/>
        <v>-151.81675462217822</v>
      </c>
      <c r="I43" s="150">
        <f t="shared" si="1"/>
        <v>1214.9420975232097</v>
      </c>
      <c r="J43" s="150">
        <v>0</v>
      </c>
      <c r="K43" s="150">
        <f t="shared" si="2"/>
        <v>0</v>
      </c>
      <c r="L43" s="159">
        <v>0</v>
      </c>
      <c r="M43" s="159">
        <v>0</v>
      </c>
      <c r="N43" s="150">
        <f t="shared" si="3"/>
        <v>0</v>
      </c>
      <c r="O43" s="160">
        <f t="shared" si="4"/>
        <v>0</v>
      </c>
      <c r="P43" s="153">
        <f t="shared" si="5"/>
        <v>1214.9420975232097</v>
      </c>
      <c r="Q43" s="15"/>
      <c r="R43" s="22"/>
      <c r="S43" s="108">
        <v>19</v>
      </c>
      <c r="T43" s="139">
        <f>'[1]Report_Daily Hrly Load Sheet '!V29</f>
        <v>739.79</v>
      </c>
      <c r="U43" s="139">
        <f>'[1]Report_Daily Hrly Load Sheet '!V20</f>
        <v>90</v>
      </c>
      <c r="V43" s="139">
        <f>'[1]Report_Daily Hrly Load Sheet '!V7</f>
        <v>220</v>
      </c>
      <c r="W43" s="140">
        <f t="shared" si="6"/>
        <v>1049.79</v>
      </c>
      <c r="X43" s="140">
        <f>AJ90</f>
        <v>1215.6849999999999</v>
      </c>
      <c r="Y43" s="154">
        <f>MAX(AI87:AI90)</f>
        <v>1286.04</v>
      </c>
      <c r="Z43" s="154">
        <f>MIN(AI87:AI90)</f>
        <v>1150.42</v>
      </c>
      <c r="AA43" s="155">
        <f t="shared" si="7"/>
        <v>1215.6849999999999</v>
      </c>
      <c r="AB43" s="155">
        <f t="shared" si="8"/>
        <v>1215.6849999999999</v>
      </c>
      <c r="AC43" s="155">
        <f t="shared" si="9"/>
        <v>1214.9420975232097</v>
      </c>
      <c r="AD43" s="156">
        <f>'[1]Report_Daily Hrly Load Sheet '!$V$71</f>
        <v>0</v>
      </c>
      <c r="AE43" s="157">
        <v>31</v>
      </c>
      <c r="AF43" s="78" t="s">
        <v>95</v>
      </c>
      <c r="AG43" s="79">
        <f>IF([1]Report_Actual_RTD!C35="","",[1]Report_Actual_RTD!C35)</f>
        <v>50.06</v>
      </c>
      <c r="AH43" s="80"/>
      <c r="AI43" s="81">
        <f>[1]Report_Actual_RTD!E35</f>
        <v>1416.79</v>
      </c>
      <c r="AJ43" s="82"/>
      <c r="AP43" s="158">
        <f t="shared" si="10"/>
        <v>90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886.26463216992488</v>
      </c>
      <c r="C44" s="149">
        <f t="shared" si="12"/>
        <v>90.297460044369998</v>
      </c>
      <c r="D44" s="149">
        <f t="shared" si="13"/>
        <v>221.22105263157894</v>
      </c>
      <c r="E44" s="149">
        <f>BM17</f>
        <v>110.94</v>
      </c>
      <c r="F44" s="149">
        <f>BM18</f>
        <v>73.996300000000005</v>
      </c>
      <c r="G44" s="149">
        <f t="shared" si="14"/>
        <v>1382.719444845874</v>
      </c>
      <c r="H44" s="150">
        <f t="shared" si="0"/>
        <v>-232.15548192760025</v>
      </c>
      <c r="I44" s="150">
        <f t="shared" si="1"/>
        <v>1150.5639629182738</v>
      </c>
      <c r="J44" s="163">
        <v>0</v>
      </c>
      <c r="K44" s="163">
        <f t="shared" si="2"/>
        <v>3.75</v>
      </c>
      <c r="L44" s="151">
        <v>0</v>
      </c>
      <c r="M44" s="151">
        <v>0</v>
      </c>
      <c r="N44" s="150">
        <f t="shared" si="3"/>
        <v>3.75</v>
      </c>
      <c r="O44" s="152">
        <f t="shared" si="4"/>
        <v>3.7499999999999999E-3</v>
      </c>
      <c r="P44" s="153">
        <f t="shared" si="5"/>
        <v>1154.3139629182738</v>
      </c>
      <c r="Q44" s="175"/>
      <c r="R44" s="181"/>
      <c r="S44" s="165">
        <v>20</v>
      </c>
      <c r="T44" s="139">
        <f>'[1]Report_Daily Hrly Load Sheet '!W29</f>
        <v>740.37</v>
      </c>
      <c r="U44" s="139">
        <f>'[1]Report_Daily Hrly Load Sheet '!W20</f>
        <v>90</v>
      </c>
      <c r="V44" s="166">
        <f>'[1]Report_Daily Hrly Load Sheet '!W7</f>
        <v>220</v>
      </c>
      <c r="W44" s="140">
        <f t="shared" si="6"/>
        <v>1050.3699999999999</v>
      </c>
      <c r="X44" s="176">
        <f>AJ94</f>
        <v>1151.2674999999999</v>
      </c>
      <c r="Y44" s="154">
        <f>MAX(AI91:AI94)</f>
        <v>1187</v>
      </c>
      <c r="Z44" s="154">
        <f>MIN(AI91:AI94)</f>
        <v>1122.24</v>
      </c>
      <c r="AA44" s="155">
        <f t="shared" si="7"/>
        <v>1151.2674999999999</v>
      </c>
      <c r="AB44" s="155">
        <f t="shared" si="8"/>
        <v>1151.2674999999999</v>
      </c>
      <c r="AC44" s="155">
        <f t="shared" si="9"/>
        <v>1150.5639629182738</v>
      </c>
      <c r="AD44" s="162">
        <f>'[1]Report_Daily Hrly Load Sheet '!$W$71</f>
        <v>3.75</v>
      </c>
      <c r="AE44" s="157">
        <v>32</v>
      </c>
      <c r="AF44" s="78" t="s">
        <v>96</v>
      </c>
      <c r="AG44" s="79">
        <f>IF([1]Report_Actual_RTD!C36="","",[1]Report_Actual_RTD!C36)</f>
        <v>50.09</v>
      </c>
      <c r="AH44" s="145">
        <f>IF(SUM(AG41:AG44)&gt;0,AVERAGE(AG41:AG44),"")</f>
        <v>50.042499999999997</v>
      </c>
      <c r="AI44" s="81">
        <f>[1]Report_Actual_RTD!E36</f>
        <v>1410.2</v>
      </c>
      <c r="AJ44" s="82">
        <f>IF(SUM(AI41:AI44)&gt;0,AVERAGE(AI41:AI44),0)</f>
        <v>1401.76</v>
      </c>
      <c r="AP44" s="168">
        <f t="shared" si="10"/>
        <v>90</v>
      </c>
      <c r="AQ44" s="169">
        <v>20</v>
      </c>
    </row>
    <row r="45" spans="1:43" ht="18" customHeight="1">
      <c r="A45" s="148">
        <v>21</v>
      </c>
      <c r="B45" s="149">
        <f t="shared" si="11"/>
        <v>899.82728095699781</v>
      </c>
      <c r="C45" s="149">
        <f t="shared" si="12"/>
        <v>89.294154932765892</v>
      </c>
      <c r="D45" s="149">
        <f t="shared" si="13"/>
        <v>221.22105263157894</v>
      </c>
      <c r="E45" s="149">
        <f>BN17</f>
        <v>110.87</v>
      </c>
      <c r="F45" s="149">
        <f>BN18</f>
        <v>74</v>
      </c>
      <c r="G45" s="149">
        <f t="shared" si="14"/>
        <v>1395.2124885213425</v>
      </c>
      <c r="H45" s="150">
        <f t="shared" si="0"/>
        <v>-162.66615548657251</v>
      </c>
      <c r="I45" s="150">
        <f t="shared" si="1"/>
        <v>1232.54633303477</v>
      </c>
      <c r="J45" s="150">
        <v>0</v>
      </c>
      <c r="K45" s="150">
        <f t="shared" si="2"/>
        <v>15</v>
      </c>
      <c r="L45" s="151">
        <v>0</v>
      </c>
      <c r="M45" s="151">
        <v>0</v>
      </c>
      <c r="N45" s="150">
        <f t="shared" si="3"/>
        <v>15</v>
      </c>
      <c r="O45" s="152">
        <f t="shared" si="4"/>
        <v>1.4999999999999999E-2</v>
      </c>
      <c r="P45" s="153">
        <f t="shared" si="5"/>
        <v>1247.54633303477</v>
      </c>
      <c r="Q45" s="15"/>
      <c r="R45" s="161"/>
      <c r="S45" s="108">
        <v>21</v>
      </c>
      <c r="T45" s="139">
        <f>'[1]Report_Daily Hrly Load Sheet '!X29</f>
        <v>751.7</v>
      </c>
      <c r="U45" s="139">
        <f>'[1]Report_Daily Hrly Load Sheet '!X20</f>
        <v>89</v>
      </c>
      <c r="V45" s="139">
        <f>'[1]Report_Daily Hrly Load Sheet '!X7</f>
        <v>220</v>
      </c>
      <c r="W45" s="140">
        <f t="shared" si="6"/>
        <v>1060.7</v>
      </c>
      <c r="X45" s="140">
        <f>AJ98</f>
        <v>1233.3</v>
      </c>
      <c r="Y45" s="154">
        <f>MAX(AI95:AI98)</f>
        <v>1257</v>
      </c>
      <c r="Z45" s="154">
        <f>MIN(AI95:AI98)</f>
        <v>1205.83</v>
      </c>
      <c r="AA45" s="155">
        <f t="shared" si="7"/>
        <v>1233.3</v>
      </c>
      <c r="AB45" s="155">
        <f t="shared" si="8"/>
        <v>1233.3</v>
      </c>
      <c r="AC45" s="155">
        <f t="shared" si="9"/>
        <v>1232.54633303477</v>
      </c>
      <c r="AD45" s="162">
        <f>'[1]Report_Daily Hrly Load Sheet '!$X$71</f>
        <v>15</v>
      </c>
      <c r="AE45" s="157">
        <v>33</v>
      </c>
      <c r="AF45" s="78" t="s">
        <v>97</v>
      </c>
      <c r="AG45" s="79">
        <f>IF([1]Report_Actual_RTD!C37="","",[1]Report_Actual_RTD!C37)</f>
        <v>50.09</v>
      </c>
      <c r="AH45" s="80"/>
      <c r="AI45" s="81">
        <f>[1]Report_Actual_RTD!E37</f>
        <v>1425.67</v>
      </c>
      <c r="AJ45" s="82"/>
      <c r="AP45" s="158">
        <f t="shared" si="10"/>
        <v>89</v>
      </c>
      <c r="AQ45" s="147">
        <v>21</v>
      </c>
    </row>
    <row r="46" spans="1:43" ht="18" customHeight="1">
      <c r="A46" s="148">
        <v>22</v>
      </c>
      <c r="B46" s="149">
        <f t="shared" si="11"/>
        <v>897.49302101570981</v>
      </c>
      <c r="C46" s="149">
        <f t="shared" si="12"/>
        <v>89.294154932765892</v>
      </c>
      <c r="D46" s="149">
        <f t="shared" si="13"/>
        <v>221.22105263157894</v>
      </c>
      <c r="E46" s="149">
        <f>BO17</f>
        <v>110.87</v>
      </c>
      <c r="F46" s="149">
        <f>BO18</f>
        <v>74</v>
      </c>
      <c r="G46" s="149">
        <f t="shared" si="14"/>
        <v>1392.8782285800548</v>
      </c>
      <c r="H46" s="150">
        <f t="shared" si="0"/>
        <v>-125.64310675128763</v>
      </c>
      <c r="I46" s="150">
        <f t="shared" si="1"/>
        <v>1267.2351218287672</v>
      </c>
      <c r="J46" s="150">
        <v>0</v>
      </c>
      <c r="K46" s="150">
        <f t="shared" si="2"/>
        <v>15</v>
      </c>
      <c r="L46" s="151">
        <v>0</v>
      </c>
      <c r="M46" s="151">
        <v>0</v>
      </c>
      <c r="N46" s="150">
        <f t="shared" si="3"/>
        <v>15</v>
      </c>
      <c r="O46" s="152">
        <f t="shared" si="4"/>
        <v>1.4999999999999999E-2</v>
      </c>
      <c r="P46" s="153">
        <f t="shared" si="5"/>
        <v>1282.2351218287672</v>
      </c>
      <c r="Q46" s="15"/>
      <c r="R46" s="161"/>
      <c r="S46" s="108">
        <v>22</v>
      </c>
      <c r="T46" s="139">
        <f>'[1]Report_Daily Hrly Load Sheet '!Y29</f>
        <v>749.75</v>
      </c>
      <c r="U46" s="139">
        <f>'[1]Report_Daily Hrly Load Sheet '!Y20</f>
        <v>89</v>
      </c>
      <c r="V46" s="139">
        <f>'[1]Report_Daily Hrly Load Sheet '!Y7</f>
        <v>220</v>
      </c>
      <c r="W46" s="140">
        <f t="shared" si="6"/>
        <v>1058.75</v>
      </c>
      <c r="X46" s="140">
        <f>AJ102</f>
        <v>1268.0099999999998</v>
      </c>
      <c r="Y46" s="154">
        <f>MAX(AI99:AI102)</f>
        <v>1274.29</v>
      </c>
      <c r="Z46" s="154">
        <f>MIN(AI99:AI102)</f>
        <v>1256.99</v>
      </c>
      <c r="AA46" s="155">
        <f t="shared" si="7"/>
        <v>1268.0099999999998</v>
      </c>
      <c r="AB46" s="155">
        <f t="shared" si="8"/>
        <v>1268.0099999999998</v>
      </c>
      <c r="AC46" s="155">
        <f t="shared" si="9"/>
        <v>1267.2351218287672</v>
      </c>
      <c r="AD46" s="162">
        <f>'[1]Report_Daily Hrly Load Sheet '!$Y$71</f>
        <v>15</v>
      </c>
      <c r="AE46" s="157">
        <v>34</v>
      </c>
      <c r="AF46" s="78" t="s">
        <v>98</v>
      </c>
      <c r="AG46" s="79">
        <f>IF([1]Report_Actual_RTD!C38="","",[1]Report_Actual_RTD!C38)</f>
        <v>50.04</v>
      </c>
      <c r="AH46" s="80"/>
      <c r="AI46" s="81">
        <f>[1]Report_Actual_RTD!E38</f>
        <v>1439.08</v>
      </c>
      <c r="AJ46" s="82"/>
      <c r="AP46" s="158">
        <f t="shared" si="10"/>
        <v>89</v>
      </c>
      <c r="AQ46" s="147">
        <v>22</v>
      </c>
    </row>
    <row r="47" spans="1:43" ht="18" customHeight="1">
      <c r="A47" s="148">
        <v>23</v>
      </c>
      <c r="B47" s="149">
        <f t="shared" si="11"/>
        <v>1519.6630745974574</v>
      </c>
      <c r="C47" s="149">
        <f t="shared" si="12"/>
        <v>89.294154932765892</v>
      </c>
      <c r="D47" s="149">
        <f t="shared" si="13"/>
        <v>221.22105263157894</v>
      </c>
      <c r="E47" s="149">
        <f>BP17</f>
        <v>110.87</v>
      </c>
      <c r="F47" s="149">
        <f>BP18</f>
        <v>230</v>
      </c>
      <c r="G47" s="149">
        <f t="shared" si="14"/>
        <v>2171.048282161802</v>
      </c>
      <c r="H47" s="150">
        <f t="shared" si="0"/>
        <v>-934.62681865890386</v>
      </c>
      <c r="I47" s="150">
        <f t="shared" si="1"/>
        <v>1236.4214635028982</v>
      </c>
      <c r="J47" s="150">
        <v>0</v>
      </c>
      <c r="K47" s="150">
        <f t="shared" si="2"/>
        <v>15</v>
      </c>
      <c r="L47" s="151">
        <v>0</v>
      </c>
      <c r="M47" s="151">
        <v>0</v>
      </c>
      <c r="N47" s="150">
        <f t="shared" si="3"/>
        <v>15</v>
      </c>
      <c r="O47" s="152">
        <f t="shared" si="4"/>
        <v>1.4999999999999999E-2</v>
      </c>
      <c r="P47" s="153">
        <f t="shared" si="5"/>
        <v>1251.4214635028982</v>
      </c>
      <c r="Q47" s="15"/>
      <c r="R47" s="22"/>
      <c r="S47" s="108">
        <v>23</v>
      </c>
      <c r="T47" s="139">
        <f>'[1]Report_Daily Hrly Load Sheet '!Z29</f>
        <v>1269.5</v>
      </c>
      <c r="U47" s="139">
        <f>'[1]Report_Daily Hrly Load Sheet '!Z20</f>
        <v>89</v>
      </c>
      <c r="V47" s="139">
        <f>'[1]Report_Daily Hrly Load Sheet '!Z7</f>
        <v>220</v>
      </c>
      <c r="W47" s="140">
        <f t="shared" si="6"/>
        <v>1578.5</v>
      </c>
      <c r="X47" s="140">
        <f>AJ106</f>
        <v>1237.1775</v>
      </c>
      <c r="Y47" s="154">
        <f>MAX(AI103:AI106)</f>
        <v>1243.53</v>
      </c>
      <c r="Z47" s="154">
        <f>MIN(AI103:AI106)</f>
        <v>1224.83</v>
      </c>
      <c r="AA47" s="155">
        <f t="shared" si="7"/>
        <v>1237.1775</v>
      </c>
      <c r="AB47" s="155">
        <f t="shared" si="8"/>
        <v>1237.1775</v>
      </c>
      <c r="AC47" s="155">
        <f t="shared" si="9"/>
        <v>1236.4214635028982</v>
      </c>
      <c r="AD47" s="162">
        <f>'[1]Report_Daily Hrly Load Sheet '!$Z$71</f>
        <v>15</v>
      </c>
      <c r="AE47" s="157">
        <v>35</v>
      </c>
      <c r="AF47" s="78" t="s">
        <v>99</v>
      </c>
      <c r="AG47" s="79">
        <f>IF([1]Report_Actual_RTD!C39="","",[1]Report_Actual_RTD!C39)</f>
        <v>50.09</v>
      </c>
      <c r="AH47" s="80"/>
      <c r="AI47" s="81">
        <f>[1]Report_Actual_RTD!E39</f>
        <v>1433.99</v>
      </c>
      <c r="AJ47" s="82"/>
      <c r="AP47" s="158">
        <f t="shared" si="10"/>
        <v>89</v>
      </c>
      <c r="AQ47" s="147">
        <v>23</v>
      </c>
    </row>
    <row r="48" spans="1:43" ht="18" customHeight="1">
      <c r="A48" s="148">
        <v>24</v>
      </c>
      <c r="B48" s="149">
        <f t="shared" si="11"/>
        <v>1519.6630745974574</v>
      </c>
      <c r="C48" s="149">
        <f t="shared" si="12"/>
        <v>89.294154932765892</v>
      </c>
      <c r="D48" s="149">
        <f>IF(V48=0,0,V48/$V$50*$V$12)</f>
        <v>221.22105263157894</v>
      </c>
      <c r="E48" s="149">
        <f>BQ17</f>
        <v>110.87</v>
      </c>
      <c r="F48" s="149">
        <f>BQ18</f>
        <v>230</v>
      </c>
      <c r="G48" s="149">
        <f t="shared" si="14"/>
        <v>2171.048282161802</v>
      </c>
      <c r="H48" s="150">
        <f t="shared" si="0"/>
        <v>-981.52813983730493</v>
      </c>
      <c r="I48" s="150">
        <f t="shared" si="1"/>
        <v>1189.5201423244971</v>
      </c>
      <c r="J48" s="150">
        <v>0</v>
      </c>
      <c r="K48" s="150">
        <f t="shared" si="2"/>
        <v>15</v>
      </c>
      <c r="L48" s="151">
        <v>0</v>
      </c>
      <c r="M48" s="151">
        <v>0</v>
      </c>
      <c r="N48" s="150">
        <f t="shared" si="3"/>
        <v>15</v>
      </c>
      <c r="O48" s="152">
        <f t="shared" si="4"/>
        <v>1.4999999999999999E-2</v>
      </c>
      <c r="P48" s="153">
        <f t="shared" si="5"/>
        <v>1204.5201423244971</v>
      </c>
      <c r="Q48" s="15"/>
      <c r="R48" s="161"/>
      <c r="S48" s="108">
        <v>24</v>
      </c>
      <c r="T48" s="139">
        <f>'[1]Report_Daily Hrly Load Sheet '!AA29</f>
        <v>1269.5</v>
      </c>
      <c r="U48" s="139">
        <f>'[1]Report_Daily Hrly Load Sheet '!AA20</f>
        <v>89</v>
      </c>
      <c r="V48" s="139">
        <f>'[1]Report_Daily Hrly Load Sheet '!AA7</f>
        <v>220</v>
      </c>
      <c r="W48" s="140">
        <f t="shared" si="6"/>
        <v>1578.5</v>
      </c>
      <c r="X48" s="140">
        <f>AJ110</f>
        <v>1190.2474999999999</v>
      </c>
      <c r="Y48" s="154">
        <f>MAX(AI107:AI110)</f>
        <v>1212.1199999999999</v>
      </c>
      <c r="Z48" s="154">
        <f>MIN(AI108:AI111)</f>
        <v>1170.83</v>
      </c>
      <c r="AA48" s="155">
        <f t="shared" si="7"/>
        <v>1190.2474999999999</v>
      </c>
      <c r="AB48" s="155">
        <f t="shared" si="8"/>
        <v>1190.2474999999999</v>
      </c>
      <c r="AC48" s="155">
        <f t="shared" si="9"/>
        <v>1189.5201423244971</v>
      </c>
      <c r="AD48" s="162">
        <f>'[1]Report_Daily Hrly Load Sheet '!$AA$71</f>
        <v>15</v>
      </c>
      <c r="AE48" s="157">
        <v>36</v>
      </c>
      <c r="AF48" s="78" t="s">
        <v>100</v>
      </c>
      <c r="AG48" s="79">
        <f>IF([1]Report_Actual_RTD!C40="","",[1]Report_Actual_RTD!C40)</f>
        <v>50.12</v>
      </c>
      <c r="AH48" s="145">
        <f>IF(SUM(AG45:AG48)&gt;0,AVERAGE(AG45:AG48),"")</f>
        <v>50.085000000000001</v>
      </c>
      <c r="AI48" s="81">
        <f>[1]Report_Actual_RTD!E40</f>
        <v>1461.51</v>
      </c>
      <c r="AJ48" s="82">
        <f>IF(SUM(AI45:AI48)&gt;0,AVERAGE(AI45:AI48),0)</f>
        <v>1440.0625</v>
      </c>
      <c r="AP48" s="158">
        <f t="shared" si="10"/>
        <v>89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50.09</v>
      </c>
      <c r="AH49" s="90"/>
      <c r="AI49" s="81">
        <f>[1]Report_Actual_RTD!E41</f>
        <v>1486.98</v>
      </c>
      <c r="AJ49" s="82"/>
    </row>
    <row r="50" spans="1:36" ht="48" thickBot="1">
      <c r="A50" s="196" t="s">
        <v>102</v>
      </c>
      <c r="B50" s="197">
        <f t="shared" ref="B50:P50" si="15">SUM(B25:B48)</f>
        <v>22248.035</v>
      </c>
      <c r="C50" s="197">
        <f t="shared" si="15"/>
        <v>2216</v>
      </c>
      <c r="D50" s="197">
        <f t="shared" si="15"/>
        <v>6304.8000000000038</v>
      </c>
      <c r="E50" s="197">
        <f t="shared" si="15"/>
        <v>2663.8999999999992</v>
      </c>
      <c r="F50" s="197">
        <f t="shared" si="15"/>
        <v>1361.2963</v>
      </c>
      <c r="G50" s="197">
        <f t="shared" si="15"/>
        <v>34794.031299999995</v>
      </c>
      <c r="H50" s="197">
        <f t="shared" si="15"/>
        <v>-3082.0034294600919</v>
      </c>
      <c r="I50" s="197">
        <f t="shared" si="15"/>
        <v>31712.027870539903</v>
      </c>
      <c r="J50" s="198">
        <f t="shared" si="15"/>
        <v>0</v>
      </c>
      <c r="K50" s="198">
        <f t="shared" si="15"/>
        <v>205</v>
      </c>
      <c r="L50" s="198">
        <f t="shared" si="15"/>
        <v>0</v>
      </c>
      <c r="M50" s="198">
        <f t="shared" si="15"/>
        <v>0</v>
      </c>
      <c r="N50" s="198">
        <f t="shared" si="15"/>
        <v>205</v>
      </c>
      <c r="O50" s="198">
        <f>SUM(O25:O48)*1000</f>
        <v>205.00000000000003</v>
      </c>
      <c r="P50" s="199">
        <f t="shared" si="15"/>
        <v>31917.027870539903</v>
      </c>
      <c r="Q50" s="15"/>
      <c r="R50" s="15"/>
      <c r="S50" s="200" t="s">
        <v>50</v>
      </c>
      <c r="T50" s="201">
        <f>SUM(T25:T49)</f>
        <v>18585.620000000003</v>
      </c>
      <c r="U50" s="201">
        <f>SUM(U25:U49)</f>
        <v>2208.6999999999998</v>
      </c>
      <c r="V50" s="201">
        <f>SUM(V25:V49)</f>
        <v>6270</v>
      </c>
      <c r="W50" s="202">
        <f>SUM(W25:W49)</f>
        <v>27064.32</v>
      </c>
      <c r="X50" s="202">
        <f>SUM(X25:X49)</f>
        <v>31710.390000000007</v>
      </c>
      <c r="Y50" s="162"/>
      <c r="Z50" s="162"/>
      <c r="AA50" s="203">
        <f>SUM(AA25:AA49)</f>
        <v>31729.780000000006</v>
      </c>
      <c r="AB50" s="203">
        <f>SUM(AB25:AB49)</f>
        <v>31729.780000000006</v>
      </c>
      <c r="AC50" s="203">
        <f>SUM(AC25:AC49)</f>
        <v>31712.027870539903</v>
      </c>
      <c r="AD50" s="204">
        <f>SUM(AD25:AD49)</f>
        <v>205</v>
      </c>
      <c r="AE50" s="89">
        <v>38</v>
      </c>
      <c r="AF50" s="81" t="s">
        <v>103</v>
      </c>
      <c r="AG50" s="79">
        <f>IF([1]Report_Actual_RTD!C42="","",[1]Report_Actual_RTD!C42)</f>
        <v>50.08</v>
      </c>
      <c r="AH50" s="90"/>
      <c r="AI50" s="81">
        <f>[1]Report_Actual_RTD!E42</f>
        <v>1503.4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50.04</v>
      </c>
      <c r="AH51" s="90"/>
      <c r="AI51" s="81">
        <f>[1]Report_Actual_RTD!E43</f>
        <v>1518.96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50.05</v>
      </c>
      <c r="AH52" s="174">
        <f>IF(SUM(AG49:AG52)&gt;0,AVERAGE(AG49:AG52),"")</f>
        <v>50.064999999999998</v>
      </c>
      <c r="AI52" s="81">
        <f>[1]Report_Actual_RTD!E44</f>
        <v>1517.53</v>
      </c>
      <c r="AJ52" s="82">
        <f>IF(SUM(AI49:AI52)&gt;0,AVERAGE(AI49:AI52),0)</f>
        <v>1506.7175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50.022916666666653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50.02</v>
      </c>
      <c r="AH53" s="90"/>
      <c r="AI53" s="81">
        <f>[1]Report_Actual_RTD!E45</f>
        <v>1514.51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1559.83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50.05</v>
      </c>
      <c r="AH54" s="90"/>
      <c r="AI54" s="81">
        <f>[1]Report_Actual_RTD!E46</f>
        <v>1495.6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1582.83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1559.83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50.01</v>
      </c>
      <c r="AH55" s="90"/>
      <c r="AI55" s="81">
        <f>[1]Report_Actual_RTD!E47</f>
        <v>1504.2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1120.3800000000001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1120.3800000000001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50.02</v>
      </c>
      <c r="AH56" s="145">
        <f>IF(SUM(AG53:AG56)&gt;0,AVERAGE(AG53:AG56),"")</f>
        <v>50.024999999999999</v>
      </c>
      <c r="AI56" s="81">
        <f>[1]Report_Actual_RTD!E48</f>
        <v>1523.62</v>
      </c>
      <c r="AJ56" s="82">
        <f>IF(SUM(AI53:AI56)&gt;0,AVERAGE(AI53:AI56),0)</f>
        <v>1509.4824999999998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22248.035</v>
      </c>
      <c r="M57" s="227" t="s">
        <v>122</v>
      </c>
      <c r="N57" s="248">
        <f>('[1]Form-1_AnticipatedVsActual_BI'!$I$26+'[1]Form-1_AnticipatedVsActual_BI'!I30)/1000</f>
        <v>40.125999999999998</v>
      </c>
      <c r="O57" s="249">
        <f>L57-N57</f>
        <v>22207.909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50.04</v>
      </c>
      <c r="AH57" s="90"/>
      <c r="AI57" s="81">
        <f>[1]Report_Actual_RTD!E49</f>
        <v>1532.56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6304.8000000000038</v>
      </c>
      <c r="M58" s="227" t="s">
        <v>122</v>
      </c>
      <c r="N58" s="248">
        <f>'[1]Form-1_AnticipatedVsActual_BI'!$I$28/1000</f>
        <v>7</v>
      </c>
      <c r="O58" s="249">
        <f>L58-N58</f>
        <v>6297.8000000000038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49.98</v>
      </c>
      <c r="AH58" s="90"/>
      <c r="AI58" s="81">
        <f>[1]Report_Actual_RTD!E50</f>
        <v>1537.96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2216</v>
      </c>
      <c r="M59" s="227" t="s">
        <v>122</v>
      </c>
      <c r="N59" s="248">
        <f>'[1]Form-1_AnticipatedVsActual_BI'!$I$29/1000</f>
        <v>1.25</v>
      </c>
      <c r="O59" s="249">
        <f>L59-N59</f>
        <v>2214.75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49.97</v>
      </c>
      <c r="AH59" s="80"/>
      <c r="AI59" s="81">
        <f>[1]Report_Actual_RTD!E51</f>
        <v>1533.82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97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50</v>
      </c>
      <c r="AH60" s="174">
        <f>IF(SUM(AG57:AG60)&gt;0,AVERAGE(AG57:AG60),"")</f>
        <v>49.997500000000002</v>
      </c>
      <c r="AI60" s="81">
        <f>[1]Report_Actual_RTD!E52</f>
        <v>1540.7</v>
      </c>
      <c r="AJ60" s="82">
        <f>IF(SUM(AI57:AI60)&gt;0,AVERAGE(AI57:AI60),0)</f>
        <v>1536.26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89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49.99</v>
      </c>
      <c r="AH61" s="90"/>
      <c r="AI61" s="81">
        <f>[1]Report_Actual_RTD!E53</f>
        <v>1559.83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300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97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50.01</v>
      </c>
      <c r="AH62" s="90"/>
      <c r="AI62" s="81">
        <f>[1]Report_Actual_RTD!E54</f>
        <v>1556.7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949.89005219389924</v>
      </c>
      <c r="K64" s="225"/>
      <c r="L64" s="256">
        <f>'[1]Report_Daily Hrly Load Sheet '!$BA$13</f>
        <v>945.30877470097028</v>
      </c>
      <c r="M64" s="248"/>
      <c r="N64" s="257">
        <f>'[1]Report_Daily Hrly Load Sheet '!$BF$13/100</f>
        <v>222.48034999999999</v>
      </c>
      <c r="O64" s="258">
        <f>'[1]Report_Daily Hrly Load Sheet '!BH13/100</f>
        <v>222.07909000000001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49.96</v>
      </c>
      <c r="AH64" s="90"/>
      <c r="AI64" s="81">
        <f>[1]Report_Actual_RTD!E55</f>
        <v>1518.34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387.9984050632911</v>
      </c>
      <c r="K65" s="225"/>
      <c r="L65" s="256">
        <f>'[1]Report_Daily Hrly Load Sheet '!BA14</f>
        <v>382.9725189873418</v>
      </c>
      <c r="M65" s="248"/>
      <c r="N65" s="226">
        <f>'[1]Report_Daily Hrly Load Sheet '!$BF$14/100</f>
        <v>91.320350000000005</v>
      </c>
      <c r="O65" s="248">
        <f>'[1]Report_Daily Hrly Load Sheet '!BH14/100</f>
        <v>90.968850000000003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50.01</v>
      </c>
      <c r="AH65" s="174">
        <f>IF(SUM(AG61:AG65)&gt;0,AVERAGE(AG61:AG65),"")</f>
        <v>49.9925</v>
      </c>
      <c r="AI65" s="81">
        <f>[1]Report_Actual_RTD!E56</f>
        <v>1503.08</v>
      </c>
      <c r="AJ65" s="82">
        <f>IF(SUM(AI61:AI65)&gt;0,AVERAGE(AI61:AI65),0)</f>
        <v>1534.4875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561.89164713060813</v>
      </c>
      <c r="K66" s="225"/>
      <c r="L66" s="256">
        <f>'[1]Report_Daily Hrly Load Sheet '!BA16</f>
        <v>562.33625571362847</v>
      </c>
      <c r="M66" s="248"/>
      <c r="N66" s="226">
        <f>'[1]Report_Daily Hrly Load Sheet '!$BF$16/100</f>
        <v>131.16</v>
      </c>
      <c r="O66" s="248">
        <f>'[1]Report_Daily Hrly Load Sheet '!BH16/100</f>
        <v>131.11024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50.02</v>
      </c>
      <c r="AH66" s="174"/>
      <c r="AI66" s="81">
        <f>[1]Report_Actual_RTD!E57</f>
        <v>1470.74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50</v>
      </c>
      <c r="AH68" s="90"/>
      <c r="AI68" s="81">
        <f>[1]Report_Actual_RTD!E58</f>
        <v>1454.23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49.93</v>
      </c>
      <c r="AH69" s="90"/>
      <c r="AI69" s="81">
        <f>[1]Report_Actual_RTD!E59</f>
        <v>1470.35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49.98</v>
      </c>
      <c r="AH70" s="174">
        <f>IF(SUM(AG66:AG70)&gt;0,AVERAGE(AG66:AG70),"")</f>
        <v>49.982500000000002</v>
      </c>
      <c r="AI70" s="81">
        <f>[1]Report_Actual_RTD!E60</f>
        <v>1492.34</v>
      </c>
      <c r="AJ70" s="82">
        <f>IF(SUM(AI66:AI70)&gt;0,AVERAGE(AI66:AI70),0)</f>
        <v>1471.915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49.99</v>
      </c>
      <c r="AH71" s="90"/>
      <c r="AI71" s="81">
        <f>[1]Report_Actual_RTD!E61</f>
        <v>1482.59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49.94</v>
      </c>
      <c r="AH72" s="90"/>
      <c r="AI72" s="81">
        <f>[1]Report_Actual_RTD!E62</f>
        <v>1454.4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49.99</v>
      </c>
      <c r="AH73" s="90"/>
      <c r="AI73" s="81">
        <f>[1]Report_Actual_RTD!E63</f>
        <v>1427.97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49.96</v>
      </c>
      <c r="AH74" s="174">
        <f>IF(SUM(AG71:AG74)&gt;0,AVERAGE(AG71:AG74),"")</f>
        <v>49.970000000000006</v>
      </c>
      <c r="AI74" s="81">
        <f>[1]Report_Actual_RTD!E64</f>
        <v>1436.19</v>
      </c>
      <c r="AJ74" s="82">
        <f>IF(SUM(AI71:AI74)&gt;0,AVERAGE(AI71:AI74),0)</f>
        <v>1450.2874999999999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50</v>
      </c>
      <c r="AH75" s="90"/>
      <c r="AI75" s="81">
        <f>[1]Report_Actual_RTD!E65</f>
        <v>1450.35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49.98</v>
      </c>
      <c r="AH76" s="90"/>
      <c r="AI76" s="81">
        <f>[1]Report_Actual_RTD!E66</f>
        <v>1472.94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50</v>
      </c>
      <c r="AH77" s="90"/>
      <c r="AI77" s="81">
        <f>[1]Report_Actual_RTD!E67</f>
        <v>1466.31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49.97</v>
      </c>
      <c r="AH78" s="174">
        <f>IF(SUM(AG75:AG78)&gt;0,AVERAGE(AG75:AG78),"")</f>
        <v>49.987499999999997</v>
      </c>
      <c r="AI78" s="81">
        <f>[1]Report_Actual_RTD!E68</f>
        <v>1448.03</v>
      </c>
      <c r="AJ78" s="82">
        <f>IF(SUM(AI75:AI78)&gt;0,AVERAGE(AI75:AI78),0)</f>
        <v>1459.4075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49.98</v>
      </c>
      <c r="AH79" s="90"/>
      <c r="AI79" s="81">
        <f>[1]Report_Actual_RTD!E69</f>
        <v>1435.16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49.97</v>
      </c>
      <c r="AH80" s="90"/>
      <c r="AI80" s="81">
        <f>[1]Report_Actual_RTD!E70</f>
        <v>1432.83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49.92</v>
      </c>
      <c r="AH81" s="90"/>
      <c r="AI81" s="81">
        <f>[1]Report_Actual_RTD!E71</f>
        <v>1442.2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50</v>
      </c>
      <c r="AH82" s="174">
        <f>IF(SUM(AG79:AG82)&gt;0,AVERAGE(AG79:AG82),"")</f>
        <v>49.967500000000001</v>
      </c>
      <c r="AI82" s="81">
        <f>[1]Report_Actual_RTD!E72</f>
        <v>1428.51</v>
      </c>
      <c r="AJ82" s="82">
        <f>IF(SUM(AI79:AI82)&gt;0,AVERAGE(AI79:AI82),0)</f>
        <v>1434.675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50.02</v>
      </c>
      <c r="AH83" s="90"/>
      <c r="AI83" s="81">
        <f>[1]Report_Actual_RTD!E73</f>
        <v>1377.85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49.99</v>
      </c>
      <c r="AH84" s="90"/>
      <c r="AI84" s="81">
        <f>[1]Report_Actual_RTD!E74</f>
        <v>1364.61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50.01</v>
      </c>
      <c r="AH85" s="90"/>
      <c r="AI85" s="81">
        <f>[1]Report_Actual_RTD!E75</f>
        <v>1321.11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50.03</v>
      </c>
      <c r="AH86" s="174">
        <f>IF(SUM(AG83:AG86)&gt;0,AVERAGE(AG83:AG86),"")</f>
        <v>50.012500000000003</v>
      </c>
      <c r="AI86" s="81">
        <f>[1]Report_Actual_RTD!E76</f>
        <v>1287.28</v>
      </c>
      <c r="AJ86" s="82">
        <f>IF(SUM(AI83:AI86)&gt;0,AVERAGE(AI83:AI86),0)</f>
        <v>1337.7124999999999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49.97</v>
      </c>
      <c r="AH87" s="90"/>
      <c r="AI87" s="81">
        <f>[1]Report_Actual_RTD!E77</f>
        <v>1286.04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50.01</v>
      </c>
      <c r="AH88" s="90"/>
      <c r="AI88" s="81">
        <f>[1]Report_Actual_RTD!E78</f>
        <v>1246.44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50.02</v>
      </c>
      <c r="AH89" s="90"/>
      <c r="AI89" s="81">
        <f>[1]Report_Actual_RTD!E79</f>
        <v>1179.8399999999999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50.01</v>
      </c>
      <c r="AH90" s="174">
        <f>IF(SUM(AG87:AG90)&gt;0,AVERAGE(AG87:AG90),"")</f>
        <v>50.002499999999998</v>
      </c>
      <c r="AI90" s="81">
        <f>[1]Report_Actual_RTD!E80</f>
        <v>1150.42</v>
      </c>
      <c r="AJ90" s="82">
        <f>IF(SUM(AI87:AI90)&gt;0,AVERAGE(AI87:AI90),0)</f>
        <v>1215.6849999999999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50.01</v>
      </c>
      <c r="AH91" s="90"/>
      <c r="AI91" s="81">
        <f>[1]Report_Actual_RTD!E81</f>
        <v>1129.93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50.01</v>
      </c>
      <c r="AH92" s="90"/>
      <c r="AI92" s="81">
        <f>[1]Report_Actual_RTD!E82</f>
        <v>1122.24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50.02</v>
      </c>
      <c r="AH93" s="90"/>
      <c r="AI93" s="81">
        <f>[1]Report_Actual_RTD!E83</f>
        <v>1165.9000000000001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50.04</v>
      </c>
      <c r="AH94" s="174">
        <f>IF(SUM(AG91:AG94)&gt;0,AVERAGE(AG91:AG94),"")</f>
        <v>50.019999999999996</v>
      </c>
      <c r="AI94" s="81">
        <f>[1]Report_Actual_RTD!E84</f>
        <v>1187</v>
      </c>
      <c r="AJ94" s="82">
        <f>IF(SUM(AI91:AI94)&gt;0,AVERAGE(AI91:AI94),0)</f>
        <v>1151.2674999999999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50.04</v>
      </c>
      <c r="AH95" s="90"/>
      <c r="AI95" s="81">
        <f>[1]Report_Actual_RTD!E85</f>
        <v>1205.83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50.01</v>
      </c>
      <c r="AH96" s="90"/>
      <c r="AI96" s="81">
        <f>[1]Report_Actual_RTD!E86</f>
        <v>1233.48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50.03</v>
      </c>
      <c r="AH97" s="90"/>
      <c r="AI97" s="81">
        <f>[1]Report_Actual_RTD!E87</f>
        <v>1236.8900000000001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50.04</v>
      </c>
      <c r="AH98" s="174">
        <f>IF(SUM(AG95:AG98)&gt;0,AVERAGE(AG95:AG98),"")</f>
        <v>50.029999999999994</v>
      </c>
      <c r="AI98" s="81">
        <f>[1]Report_Actual_RTD!E88</f>
        <v>1257</v>
      </c>
      <c r="AJ98" s="82">
        <f>IF(SUM(AI95:AI98)&gt;0,AVERAGE(AI95:AI98),)</f>
        <v>1233.3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50.02</v>
      </c>
      <c r="AH99" s="90"/>
      <c r="AI99" s="81">
        <f>[1]Report_Actual_RTD!E89</f>
        <v>1256.99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50.05</v>
      </c>
      <c r="AH100" s="90"/>
      <c r="AI100" s="81">
        <f>[1]Report_Actual_RTD!E90</f>
        <v>1274.29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50.02</v>
      </c>
      <c r="AH101" s="90"/>
      <c r="AI101" s="81">
        <f>[1]Report_Actual_RTD!E91</f>
        <v>1273.99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50.04</v>
      </c>
      <c r="AH102" s="174">
        <f>IF(SUM(AG99:AG102)&gt;0,AVERAGE(AG99:AG102),"")</f>
        <v>50.032499999999999</v>
      </c>
      <c r="AI102" s="81">
        <f>[1]Report_Actual_RTD!E92</f>
        <v>1266.77</v>
      </c>
      <c r="AJ102" s="82">
        <f>IF(SUM(AI99:AI102)&gt;0,AVERAGE(AI99:AI102),0)</f>
        <v>1268.0099999999998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50.04</v>
      </c>
      <c r="AH103" s="90"/>
      <c r="AI103" s="81">
        <f>[1]Report_Actual_RTD!E93</f>
        <v>1243.53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50.03</v>
      </c>
      <c r="AH104" s="90"/>
      <c r="AI104" s="81">
        <f>[1]Report_Actual_RTD!E94</f>
        <v>1241.78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50</v>
      </c>
      <c r="AH105" s="90"/>
      <c r="AI105" s="81">
        <f>[1]Report_Actual_RTD!E95</f>
        <v>1238.57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50.03</v>
      </c>
      <c r="AH106" s="174">
        <f>IF(SUM(AG103:AG106)&gt;0,AVERAGE(AG103:AG106),"")</f>
        <v>50.024999999999999</v>
      </c>
      <c r="AI106" s="81">
        <f>[1]Report_Actual_RTD!E96</f>
        <v>1224.83</v>
      </c>
      <c r="AJ106" s="82">
        <f>IF(SUM(AI103:AI106)&gt;0,AVERAGE(AI103:AI106),0)</f>
        <v>1237.1775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50</v>
      </c>
      <c r="AH107" s="90"/>
      <c r="AI107" s="81">
        <f>[1]Report_Actual_RTD!E97</f>
        <v>1212.1199999999999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50.03</v>
      </c>
      <c r="AH108" s="90"/>
      <c r="AI108" s="81">
        <f>[1]Report_Actual_RTD!E98</f>
        <v>1196.95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50.04</v>
      </c>
      <c r="AH109" s="90"/>
      <c r="AI109" s="81">
        <f>[1]Report_Actual_RTD!E99</f>
        <v>1181.0899999999999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50.07</v>
      </c>
      <c r="AH110" s="288">
        <f>IF(SUM(AG107:AG110)&gt;0,AVERAGE(AG107:AG110),"")</f>
        <v>50.034999999999997</v>
      </c>
      <c r="AI110" s="81">
        <f>[1]Report_Actual_RTD!E100</f>
        <v>1170.83</v>
      </c>
      <c r="AJ110" s="82">
        <f>IF(SUM(AI107:AI110)&gt;0,AVERAGE(AI107:AI110),0)</f>
        <v>1190.2474999999999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50.022916666666653</v>
      </c>
      <c r="AH111" s="289">
        <f>AVERAGE(AH13:AH110)</f>
        <v>50.022916666666674</v>
      </c>
      <c r="AI111" s="290">
        <f>SUM(AI13:AI110)/4</f>
        <v>31710.389999999996</v>
      </c>
      <c r="AJ111" s="291">
        <f>SUM(AJ13:AJ110)</f>
        <v>31710.390000000007</v>
      </c>
    </row>
    <row r="112" spans="1:36" ht="15.6">
      <c r="AF112" s="292" t="s">
        <v>188</v>
      </c>
      <c r="AG112" s="293">
        <f>MAX(AI13:AI110)</f>
        <v>1559.83</v>
      </c>
      <c r="AH112" s="292"/>
      <c r="AI112" s="292" t="s">
        <v>189</v>
      </c>
      <c r="AJ112" s="294">
        <f>MAX(AJ13:AJ110)</f>
        <v>1536.26</v>
      </c>
    </row>
    <row r="113" spans="17:36" ht="16.8">
      <c r="Q113" s="295"/>
      <c r="S113" s="286"/>
      <c r="AF113" s="292" t="s">
        <v>190</v>
      </c>
      <c r="AG113" s="293">
        <f>MIN(AI13:AI110)</f>
        <v>1120.3800000000001</v>
      </c>
      <c r="AH113" s="292"/>
      <c r="AI113" s="292" t="s">
        <v>191</v>
      </c>
      <c r="AJ113" s="294">
        <f>MIN(AJ13:AJ110)</f>
        <v>1126.3325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2021-07-08T20:27:20Z</dcterms:created>
  <dcterms:modified xsi:type="dcterms:W3CDTF">2021-07-08T20:27:32Z</dcterms:modified>
</cp:coreProperties>
</file>