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ticipated PS" sheetId="1" r:id="rId1"/>
  </sheets>
  <externalReferences>
    <externalReference r:id="rId2"/>
    <externalReference r:id="rId3"/>
    <externalReference r:id="rId4"/>
  </externalReferences>
  <definedNames>
    <definedName name="_xlnm.Print_Area" localSheetId="0">'Anticipated PS'!$A$1:$C$25</definedName>
  </definedNames>
  <calcPr calcId="125725"/>
</workbook>
</file>

<file path=xl/calcChain.xml><?xml version="1.0" encoding="utf-8"?>
<calcChain xmlns="http://schemas.openxmlformats.org/spreadsheetml/2006/main">
  <c r="I27" i="1"/>
  <c r="C25"/>
  <c r="I24"/>
  <c r="C23" s="1"/>
  <c r="C22"/>
  <c r="C21"/>
  <c r="E19"/>
  <c r="L18"/>
  <c r="J18"/>
  <c r="F17" s="1"/>
  <c r="F18"/>
  <c r="E18"/>
  <c r="J17"/>
  <c r="F16" s="1"/>
  <c r="E17"/>
  <c r="C17"/>
  <c r="C16"/>
  <c r="C19" s="1"/>
  <c r="C13"/>
  <c r="C14" s="1"/>
  <c r="C8" s="1"/>
  <c r="C12"/>
  <c r="G11"/>
  <c r="F11"/>
  <c r="E11"/>
  <c r="L10"/>
  <c r="J10"/>
  <c r="F10" s="1"/>
  <c r="E10"/>
  <c r="C10"/>
  <c r="G9"/>
  <c r="E12" s="1"/>
  <c r="F9"/>
  <c r="G8"/>
  <c r="F8"/>
  <c r="J7"/>
  <c r="I7"/>
  <c r="G7"/>
  <c r="F7"/>
  <c r="C7"/>
  <c r="J6"/>
  <c r="I6"/>
  <c r="J5"/>
  <c r="F20" s="1"/>
  <c r="A4"/>
  <c r="D4" s="1"/>
  <c r="F19" l="1"/>
  <c r="G12"/>
  <c r="F12" s="1"/>
  <c r="C6"/>
  <c r="C5" s="1"/>
  <c r="C20" s="1"/>
  <c r="C24" s="1"/>
  <c r="G10"/>
</calcChain>
</file>

<file path=xl/sharedStrings.xml><?xml version="1.0" encoding="utf-8"?>
<sst xmlns="http://schemas.openxmlformats.org/spreadsheetml/2006/main" count="62" uniqueCount="55">
  <si>
    <t>Annexure A</t>
  </si>
  <si>
    <t>Annexure B</t>
  </si>
  <si>
    <t xml:space="preserve"> HPSLDC - ANTICIPATED POWER SUPPLY </t>
  </si>
  <si>
    <t>HPSLDC - DAILY POWER SUPPLY (Real Time)</t>
  </si>
  <si>
    <t>All Values in LU</t>
  </si>
  <si>
    <t>https://dsm.nldc.in/</t>
  </si>
  <si>
    <t>N1</t>
  </si>
  <si>
    <t>1</t>
  </si>
  <si>
    <t xml:space="preserve">Availability with HP (i)+(ii) </t>
  </si>
  <si>
    <t>Average IEX Rate</t>
  </si>
  <si>
    <t>(i)</t>
  </si>
  <si>
    <t>[HPSEBL {(Own Gen.+ C.S. Share + GoHP Equity) +GoHP (C.S.+ IPP)Share}]</t>
  </si>
  <si>
    <t>1.</t>
  </si>
  <si>
    <t>HPSEBL-Additional Purchase(-)/Sale(+) (Amount)</t>
  </si>
  <si>
    <t>(ii)</t>
  </si>
  <si>
    <t>Import  by HPSEBL 
(Banking + IEX  Purchase+ URS+ OA Purchase)</t>
  </si>
  <si>
    <t xml:space="preserve">i) IEX Purchase </t>
  </si>
  <si>
    <t>2</t>
  </si>
  <si>
    <t>Total Export (iii) + (iv)</t>
  </si>
  <si>
    <t>ii) URS Booked</t>
  </si>
  <si>
    <t>(iii)</t>
  </si>
  <si>
    <t>HPSEBL</t>
  </si>
  <si>
    <t xml:space="preserve">iii) IEX Sale </t>
  </si>
  <si>
    <t>a) IEX Sale</t>
  </si>
  <si>
    <t>RE SALE</t>
  </si>
  <si>
    <t>@</t>
  </si>
  <si>
    <t>b) RTM IEX Sale</t>
  </si>
  <si>
    <t>HPSEBL RTM IEX</t>
  </si>
  <si>
    <t xml:space="preserve">c) RE Sale </t>
  </si>
  <si>
    <t>OA CONSUMER</t>
  </si>
  <si>
    <t xml:space="preserve">d) Banking </t>
  </si>
  <si>
    <t xml:space="preserve">Total </t>
  </si>
  <si>
    <t>(iv)</t>
  </si>
  <si>
    <t>GoHP</t>
  </si>
  <si>
    <t>2.</t>
  </si>
  <si>
    <t>GoHP Sale</t>
  </si>
  <si>
    <t>i) IEX Sale</t>
  </si>
  <si>
    <t xml:space="preserve">b) Sale to other States </t>
  </si>
  <si>
    <t>GoHP IEX Sale</t>
  </si>
  <si>
    <t>c) RTM IEX Sale</t>
  </si>
  <si>
    <t>Other States</t>
  </si>
  <si>
    <t>Total</t>
  </si>
  <si>
    <t>GoHP RTM IEX</t>
  </si>
  <si>
    <t>3</t>
  </si>
  <si>
    <t>Net Availability in HP State (1-2)</t>
  </si>
  <si>
    <t>Demand of the State  (v-vi)</t>
  </si>
  <si>
    <t>v)</t>
  </si>
  <si>
    <t>Industrial Demand</t>
  </si>
  <si>
    <t>Weather</t>
  </si>
  <si>
    <t>vi)</t>
  </si>
  <si>
    <t xml:space="preserve">Domestic &amp; other Demand </t>
  </si>
  <si>
    <t>14.139.247.11</t>
  </si>
  <si>
    <t>5</t>
  </si>
  <si>
    <t xml:space="preserve"> OD(-)/  UD(+)  (3-4) </t>
  </si>
  <si>
    <t xml:space="preserve">NO POWER CUT ENVISAGED IN THE STATE ON </t>
  </si>
</sst>
</file>

<file path=xl/styles.xml><?xml version="1.0" encoding="utf-8"?>
<styleSheet xmlns="http://schemas.openxmlformats.org/spreadsheetml/2006/main">
  <numFmts count="4">
    <numFmt numFmtId="164" formatCode="[$-14009]dd/mm/yyyy;@"/>
    <numFmt numFmtId="165" formatCode="0.0"/>
    <numFmt numFmtId="166" formatCode="dd\.mm\.yyyy;@"/>
    <numFmt numFmtId="167" formatCode="_(&quot;$&quot;* #,##0.00_);_(&quot;$&quot;* \(#,##0.00\);_(&quot;$&quot;* &quot;-&quot;??_);_(@_)"/>
  </numFmts>
  <fonts count="44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sz val="11"/>
      <color theme="0" tint="-0.1499984740745262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i/>
      <sz val="8.9"/>
      <color theme="1"/>
      <name val="Arial"/>
      <family val="2"/>
    </font>
    <font>
      <b/>
      <sz val="8.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48">
    <xf numFmtId="0" fontId="0" fillId="0" borderId="0"/>
    <xf numFmtId="0" fontId="1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39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2">
    <xf numFmtId="0" fontId="0" fillId="0" borderId="0" xfId="0"/>
    <xf numFmtId="0" fontId="18" fillId="0" borderId="10" xfId="1" applyFont="1" applyBorder="1" applyAlignment="1">
      <alignment horizontal="right"/>
    </xf>
    <xf numFmtId="0" fontId="18" fillId="0" borderId="11" xfId="1" applyFont="1" applyBorder="1" applyAlignment="1">
      <alignment horizontal="right"/>
    </xf>
    <xf numFmtId="0" fontId="18" fillId="0" borderId="12" xfId="1" applyFont="1" applyBorder="1" applyAlignment="1">
      <alignment horizontal="right"/>
    </xf>
    <xf numFmtId="0" fontId="17" fillId="0" borderId="0" xfId="1" applyFont="1"/>
    <xf numFmtId="0" fontId="19" fillId="33" borderId="13" xfId="1" applyFont="1" applyFill="1" applyBorder="1" applyAlignment="1">
      <alignment horizontal="center" vertical="center"/>
    </xf>
    <xf numFmtId="0" fontId="19" fillId="33" borderId="0" xfId="1" applyFont="1" applyFill="1" applyBorder="1" applyAlignment="1">
      <alignment horizontal="center" vertical="center"/>
    </xf>
    <xf numFmtId="0" fontId="19" fillId="33" borderId="14" xfId="1" applyFont="1" applyFill="1" applyBorder="1" applyAlignment="1">
      <alignment horizontal="center" vertical="center"/>
    </xf>
    <xf numFmtId="0" fontId="20" fillId="33" borderId="0" xfId="1" applyFont="1" applyFill="1" applyBorder="1" applyAlignment="1">
      <alignment horizontal="center" vertical="center"/>
    </xf>
    <xf numFmtId="0" fontId="20" fillId="33" borderId="14" xfId="1" applyFont="1" applyFill="1" applyBorder="1" applyAlignment="1">
      <alignment horizontal="center" vertical="center"/>
    </xf>
    <xf numFmtId="0" fontId="17" fillId="33" borderId="0" xfId="1" applyFont="1" applyFill="1" applyBorder="1"/>
    <xf numFmtId="0" fontId="18" fillId="0" borderId="10" xfId="1" applyFont="1" applyBorder="1"/>
    <xf numFmtId="2" fontId="17" fillId="0" borderId="15" xfId="1" applyNumberFormat="1" applyFont="1" applyBorder="1"/>
    <xf numFmtId="0" fontId="20" fillId="33" borderId="13" xfId="1" applyFont="1" applyFill="1" applyBorder="1" applyAlignment="1">
      <alignment horizontal="center" vertical="center"/>
    </xf>
    <xf numFmtId="0" fontId="20" fillId="33" borderId="0" xfId="1" applyFont="1" applyFill="1" applyBorder="1" applyAlignment="1">
      <alignment horizontal="center" vertical="center"/>
    </xf>
    <xf numFmtId="0" fontId="21" fillId="33" borderId="14" xfId="1" applyFont="1" applyFill="1" applyBorder="1" applyAlignment="1">
      <alignment horizontal="right" vertical="center"/>
    </xf>
    <xf numFmtId="0" fontId="20" fillId="33" borderId="14" xfId="1" applyFont="1" applyFill="1" applyBorder="1" applyAlignment="1">
      <alignment horizontal="center" vertical="center"/>
    </xf>
    <xf numFmtId="0" fontId="18" fillId="0" borderId="16" xfId="1" applyFont="1" applyBorder="1"/>
    <xf numFmtId="2" fontId="17" fillId="0" borderId="17" xfId="1" applyNumberFormat="1" applyFont="1" applyBorder="1"/>
    <xf numFmtId="164" fontId="20" fillId="33" borderId="13" xfId="1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164" fontId="20" fillId="33" borderId="0" xfId="1" applyNumberFormat="1" applyFont="1" applyFill="1" applyBorder="1" applyAlignment="1">
      <alignment horizontal="center" vertical="center"/>
    </xf>
    <xf numFmtId="164" fontId="20" fillId="33" borderId="14" xfId="1" applyNumberFormat="1" applyFont="1" applyFill="1" applyBorder="1" applyAlignment="1">
      <alignment horizontal="center" vertical="center"/>
    </xf>
    <xf numFmtId="0" fontId="22" fillId="0" borderId="18" xfId="2" applyBorder="1" applyAlignment="1" applyProtection="1"/>
    <xf numFmtId="0" fontId="17" fillId="0" borderId="18" xfId="1" applyFont="1" applyBorder="1"/>
    <xf numFmtId="2" fontId="23" fillId="0" borderId="0" xfId="3" applyNumberFormat="1" applyAlignment="1" applyProtection="1"/>
    <xf numFmtId="49" fontId="20" fillId="34" borderId="13" xfId="1" applyNumberFormat="1" applyFont="1" applyFill="1" applyBorder="1" applyAlignment="1">
      <alignment horizontal="center" vertical="top"/>
    </xf>
    <xf numFmtId="0" fontId="15" fillId="34" borderId="0" xfId="1" applyFont="1" applyFill="1" applyBorder="1" applyAlignment="1">
      <alignment vertical="top" wrapText="1"/>
    </xf>
    <xf numFmtId="2" fontId="24" fillId="34" borderId="14" xfId="1" applyNumberFormat="1" applyFont="1" applyFill="1" applyBorder="1" applyAlignment="1">
      <alignment vertical="top"/>
    </xf>
    <xf numFmtId="0" fontId="17" fillId="0" borderId="0" xfId="1" applyFont="1" applyBorder="1"/>
    <xf numFmtId="0" fontId="17" fillId="0" borderId="14" xfId="1" applyFont="1" applyBorder="1"/>
    <xf numFmtId="0" fontId="17" fillId="0" borderId="18" xfId="1" applyFont="1" applyBorder="1" applyAlignment="1">
      <alignment horizontal="right"/>
    </xf>
    <xf numFmtId="2" fontId="17" fillId="0" borderId="18" xfId="1" applyNumberFormat="1" applyFont="1" applyBorder="1"/>
    <xf numFmtId="49" fontId="25" fillId="35" borderId="13" xfId="1" applyNumberFormat="1" applyFont="1" applyFill="1" applyBorder="1" applyAlignment="1">
      <alignment horizontal="left" vertical="top"/>
    </xf>
    <xf numFmtId="0" fontId="25" fillId="35" borderId="0" xfId="1" applyFont="1" applyFill="1" applyBorder="1" applyAlignment="1">
      <alignment horizontal="left" vertical="center" wrapText="1"/>
    </xf>
    <xf numFmtId="2" fontId="25" fillId="35" borderId="14" xfId="1" applyNumberFormat="1" applyFont="1" applyFill="1" applyBorder="1" applyAlignment="1">
      <alignment horizontal="right" vertical="center"/>
    </xf>
    <xf numFmtId="49" fontId="24" fillId="33" borderId="0" xfId="1" applyNumberFormat="1" applyFont="1" applyFill="1" applyBorder="1" applyAlignment="1">
      <alignment horizontal="left" vertical="top"/>
    </xf>
    <xf numFmtId="0" fontId="15" fillId="33" borderId="0" xfId="1" applyFont="1" applyFill="1" applyBorder="1" applyAlignment="1">
      <alignment horizontal="left" vertical="top"/>
    </xf>
    <xf numFmtId="0" fontId="15" fillId="33" borderId="14" xfId="1" applyFont="1" applyFill="1" applyBorder="1" applyAlignment="1">
      <alignment horizontal="left" vertical="top"/>
    </xf>
    <xf numFmtId="0" fontId="17" fillId="33" borderId="0" xfId="1" applyFont="1" applyFill="1" applyBorder="1" applyAlignment="1">
      <alignment horizontal="left" vertical="top"/>
    </xf>
    <xf numFmtId="0" fontId="17" fillId="0" borderId="0" xfId="1" applyFont="1" applyAlignment="1">
      <alignment horizontal="left" vertical="top"/>
    </xf>
    <xf numFmtId="0" fontId="17" fillId="0" borderId="18" xfId="1" applyFont="1" applyBorder="1" applyAlignment="1">
      <alignment horizontal="left" vertical="top"/>
    </xf>
    <xf numFmtId="2" fontId="17" fillId="0" borderId="18" xfId="1" applyNumberFormat="1" applyFont="1" applyBorder="1" applyAlignment="1" applyProtection="1">
      <alignment horizontal="left" vertical="top"/>
      <protection locked="0"/>
    </xf>
    <xf numFmtId="2" fontId="23" fillId="0" borderId="0" xfId="3" applyNumberFormat="1" applyAlignment="1" applyProtection="1">
      <alignment horizontal="left" vertical="top"/>
    </xf>
    <xf numFmtId="49" fontId="25" fillId="35" borderId="13" xfId="1" applyNumberFormat="1" applyFont="1" applyFill="1" applyBorder="1" applyAlignment="1">
      <alignment horizontal="right" vertical="top"/>
    </xf>
    <xf numFmtId="0" fontId="25" fillId="35" borderId="0" xfId="1" applyFont="1" applyFill="1" applyBorder="1" applyAlignment="1">
      <alignment vertical="top" wrapText="1"/>
    </xf>
    <xf numFmtId="2" fontId="25" fillId="35" borderId="14" xfId="1" applyNumberFormat="1" applyFont="1" applyFill="1" applyBorder="1" applyAlignment="1">
      <alignment horizontal="right" vertical="center" wrapText="1"/>
    </xf>
    <xf numFmtId="49" fontId="1" fillId="33" borderId="0" xfId="1" applyNumberFormat="1" applyFont="1" applyFill="1" applyBorder="1" applyAlignment="1">
      <alignment horizontal="center" vertical="top"/>
    </xf>
    <xf numFmtId="0" fontId="26" fillId="33" borderId="0" xfId="1" applyFont="1" applyFill="1" applyBorder="1" applyAlignment="1">
      <alignment horizontal="left" vertical="top"/>
    </xf>
    <xf numFmtId="2" fontId="26" fillId="33" borderId="14" xfId="1" applyNumberFormat="1" applyFont="1" applyFill="1" applyBorder="1" applyAlignment="1">
      <alignment horizontal="left" vertical="top"/>
    </xf>
    <xf numFmtId="0" fontId="27" fillId="33" borderId="0" xfId="1" applyFont="1" applyFill="1" applyBorder="1"/>
    <xf numFmtId="2" fontId="24" fillId="34" borderId="14" xfId="1" applyNumberFormat="1" applyFont="1" applyFill="1" applyBorder="1" applyAlignment="1">
      <alignment horizontal="right" vertical="top"/>
    </xf>
    <xf numFmtId="0" fontId="28" fillId="35" borderId="0" xfId="1" applyFont="1" applyFill="1" applyBorder="1" applyAlignment="1">
      <alignment horizontal="left" vertical="top" wrapText="1"/>
    </xf>
    <xf numFmtId="2" fontId="28" fillId="35" borderId="14" xfId="1" applyNumberFormat="1" applyFont="1" applyFill="1" applyBorder="1" applyAlignment="1">
      <alignment horizontal="left" vertical="top"/>
    </xf>
    <xf numFmtId="0" fontId="27" fillId="33" borderId="0" xfId="1" applyFont="1" applyFill="1" applyBorder="1" applyAlignment="1">
      <alignment vertical="top"/>
    </xf>
    <xf numFmtId="0" fontId="17" fillId="0" borderId="0" xfId="1" applyFont="1" applyAlignment="1">
      <alignment vertical="top"/>
    </xf>
    <xf numFmtId="14" fontId="17" fillId="0" borderId="0" xfId="1" applyNumberFormat="1" applyFont="1" applyAlignment="1">
      <alignment vertical="top"/>
    </xf>
    <xf numFmtId="49" fontId="29" fillId="35" borderId="13" xfId="1" applyNumberFormat="1" applyFont="1" applyFill="1" applyBorder="1" applyAlignment="1">
      <alignment horizontal="center" vertical="top"/>
    </xf>
    <xf numFmtId="2" fontId="28" fillId="35" borderId="14" xfId="1" applyNumberFormat="1" applyFont="1" applyFill="1" applyBorder="1" applyAlignment="1">
      <alignment horizontal="right" vertical="top"/>
    </xf>
    <xf numFmtId="2" fontId="26" fillId="33" borderId="14" xfId="1" applyNumberFormat="1" applyFont="1" applyFill="1" applyBorder="1" applyAlignment="1">
      <alignment vertical="top"/>
    </xf>
    <xf numFmtId="0" fontId="30" fillId="0" borderId="18" xfId="1" applyFont="1" applyBorder="1"/>
    <xf numFmtId="2" fontId="30" fillId="0" borderId="18" xfId="1" applyNumberFormat="1" applyFont="1" applyBorder="1"/>
    <xf numFmtId="2" fontId="31" fillId="0" borderId="18" xfId="1" applyNumberFormat="1" applyFont="1" applyBorder="1" applyAlignment="1" applyProtection="1">
      <alignment horizontal="left"/>
      <protection locked="0"/>
    </xf>
    <xf numFmtId="49" fontId="24" fillId="33" borderId="0" xfId="1" applyNumberFormat="1" applyFont="1" applyFill="1" applyBorder="1" applyAlignment="1">
      <alignment horizontal="center" vertical="top"/>
    </xf>
    <xf numFmtId="0" fontId="26" fillId="33" borderId="0" xfId="1" applyFont="1" applyFill="1" applyBorder="1" applyAlignment="1">
      <alignment vertical="top" wrapText="1"/>
    </xf>
    <xf numFmtId="0" fontId="17" fillId="33" borderId="0" xfId="1" applyFont="1" applyFill="1" applyBorder="1" applyAlignment="1">
      <alignment vertical="top"/>
    </xf>
    <xf numFmtId="2" fontId="30" fillId="0" borderId="18" xfId="1" applyNumberFormat="1" applyFont="1" applyBorder="1" applyProtection="1">
      <protection locked="0"/>
    </xf>
    <xf numFmtId="0" fontId="31" fillId="0" borderId="18" xfId="1" applyFont="1" applyBorder="1" applyAlignment="1" applyProtection="1">
      <alignment horizontal="left"/>
      <protection locked="0"/>
    </xf>
    <xf numFmtId="0" fontId="32" fillId="33" borderId="0" xfId="1" applyFont="1" applyFill="1" applyBorder="1" applyAlignment="1">
      <alignment horizontal="left" vertical="top" wrapText="1"/>
    </xf>
    <xf numFmtId="2" fontId="32" fillId="33" borderId="14" xfId="1" applyNumberFormat="1" applyFont="1" applyFill="1" applyBorder="1" applyAlignment="1">
      <alignment vertical="top"/>
    </xf>
    <xf numFmtId="2" fontId="23" fillId="0" borderId="18" xfId="3" applyNumberFormat="1" applyBorder="1" applyAlignment="1" applyProtection="1"/>
    <xf numFmtId="0" fontId="25" fillId="35" borderId="0" xfId="1" applyFont="1" applyFill="1" applyBorder="1" applyAlignment="1">
      <alignment horizontal="right" vertical="top" wrapText="1"/>
    </xf>
    <xf numFmtId="0" fontId="17" fillId="0" borderId="0" xfId="1" applyFont="1" applyBorder="1" applyAlignment="1">
      <alignment vertical="top"/>
    </xf>
    <xf numFmtId="0" fontId="17" fillId="0" borderId="14" xfId="1" applyFont="1" applyBorder="1" applyAlignment="1">
      <alignment vertical="top"/>
    </xf>
    <xf numFmtId="0" fontId="28" fillId="35" borderId="14" xfId="1" applyFont="1" applyFill="1" applyBorder="1" applyAlignment="1">
      <alignment horizontal="right" vertical="top" wrapText="1"/>
    </xf>
    <xf numFmtId="49" fontId="15" fillId="33" borderId="0" xfId="1" applyNumberFormat="1" applyFont="1" applyFill="1" applyBorder="1" applyAlignment="1">
      <alignment horizontal="center" vertical="top"/>
    </xf>
    <xf numFmtId="0" fontId="32" fillId="33" borderId="0" xfId="1" applyFont="1" applyFill="1" applyBorder="1" applyAlignment="1">
      <alignment horizontal="left" vertical="top"/>
    </xf>
    <xf numFmtId="2" fontId="32" fillId="33" borderId="14" xfId="1" applyNumberFormat="1" applyFont="1" applyFill="1" applyBorder="1" applyAlignment="1">
      <alignment horizontal="left" vertical="top"/>
    </xf>
    <xf numFmtId="2" fontId="28" fillId="35" borderId="14" xfId="1" applyNumberFormat="1" applyFont="1" applyFill="1" applyBorder="1" applyAlignment="1">
      <alignment horizontal="right" vertical="top" wrapText="1"/>
    </xf>
    <xf numFmtId="0" fontId="33" fillId="33" borderId="0" xfId="1" applyFont="1" applyFill="1" applyBorder="1" applyAlignment="1">
      <alignment horizontal="center" vertical="top"/>
    </xf>
    <xf numFmtId="0" fontId="34" fillId="33" borderId="0" xfId="1" applyFont="1" applyFill="1" applyBorder="1" applyAlignment="1">
      <alignment horizontal="left" vertical="top"/>
    </xf>
    <xf numFmtId="2" fontId="35" fillId="33" borderId="14" xfId="1" applyNumberFormat="1" applyFont="1" applyFill="1" applyBorder="1" applyAlignment="1">
      <alignment horizontal="left" vertical="top"/>
    </xf>
    <xf numFmtId="0" fontId="33" fillId="33" borderId="0" xfId="1" applyFont="1" applyFill="1" applyBorder="1" applyAlignment="1">
      <alignment vertical="top"/>
    </xf>
    <xf numFmtId="0" fontId="34" fillId="33" borderId="0" xfId="1" applyFont="1" applyFill="1" applyBorder="1" applyAlignment="1">
      <alignment vertical="top" wrapText="1"/>
    </xf>
    <xf numFmtId="2" fontId="35" fillId="33" borderId="14" xfId="1" applyNumberFormat="1" applyFont="1" applyFill="1" applyBorder="1" applyAlignment="1">
      <alignment vertical="top"/>
    </xf>
    <xf numFmtId="2" fontId="30" fillId="0" borderId="18" xfId="1" applyNumberFormat="1" applyFont="1" applyBorder="1" applyAlignment="1" applyProtection="1">
      <alignment horizontal="left"/>
      <protection locked="0"/>
    </xf>
    <xf numFmtId="0" fontId="36" fillId="33" borderId="0" xfId="1" applyFont="1" applyFill="1" applyBorder="1" applyAlignment="1">
      <alignment vertical="top" wrapText="1"/>
    </xf>
    <xf numFmtId="0" fontId="32" fillId="33" borderId="14" xfId="1" applyFont="1" applyFill="1" applyBorder="1" applyAlignment="1">
      <alignment vertical="top"/>
    </xf>
    <xf numFmtId="0" fontId="33" fillId="33" borderId="0" xfId="1" applyFont="1" applyFill="1" applyBorder="1" applyAlignment="1">
      <alignment horizontal="left" vertical="top"/>
    </xf>
    <xf numFmtId="0" fontId="32" fillId="33" borderId="0" xfId="1" applyFont="1" applyFill="1" applyBorder="1"/>
    <xf numFmtId="0" fontId="32" fillId="33" borderId="14" xfId="1" applyFont="1" applyFill="1" applyBorder="1" applyAlignment="1"/>
    <xf numFmtId="0" fontId="32" fillId="33" borderId="0" xfId="1" applyFont="1" applyFill="1" applyBorder="1" applyAlignment="1">
      <alignment horizontal="left"/>
    </xf>
    <xf numFmtId="0" fontId="32" fillId="33" borderId="14" xfId="1" applyFont="1" applyFill="1" applyBorder="1" applyAlignment="1">
      <alignment horizontal="left"/>
    </xf>
    <xf numFmtId="0" fontId="30" fillId="0" borderId="0" xfId="1" applyFont="1" applyBorder="1"/>
    <xf numFmtId="2" fontId="30" fillId="0" borderId="0" xfId="1" applyNumberFormat="1" applyFont="1" applyBorder="1"/>
    <xf numFmtId="0" fontId="30" fillId="0" borderId="0" xfId="1" applyFont="1" applyBorder="1" applyAlignment="1">
      <alignment horizontal="left"/>
    </xf>
    <xf numFmtId="0" fontId="17" fillId="0" borderId="0" xfId="1" applyFont="1" applyAlignment="1" applyProtection="1">
      <alignment vertical="top"/>
      <protection locked="0"/>
    </xf>
    <xf numFmtId="49" fontId="25" fillId="36" borderId="13" xfId="1" applyNumberFormat="1" applyFont="1" applyFill="1" applyBorder="1" applyAlignment="1">
      <alignment horizontal="right" vertical="top"/>
    </xf>
    <xf numFmtId="0" fontId="25" fillId="36" borderId="0" xfId="1" applyFont="1" applyFill="1" applyBorder="1" applyAlignment="1">
      <alignment vertical="top" wrapText="1"/>
    </xf>
    <xf numFmtId="2" fontId="25" fillId="36" borderId="14" xfId="1" applyNumberFormat="1" applyFont="1" applyFill="1" applyBorder="1" applyAlignment="1">
      <alignment horizontal="right" vertical="top"/>
    </xf>
    <xf numFmtId="0" fontId="22" fillId="0" borderId="0" xfId="2" applyAlignment="1" applyProtection="1">
      <alignment vertical="top"/>
    </xf>
    <xf numFmtId="49" fontId="20" fillId="34" borderId="16" xfId="1" applyNumberFormat="1" applyFont="1" applyFill="1" applyBorder="1" applyAlignment="1">
      <alignment horizontal="center" vertical="top"/>
    </xf>
    <xf numFmtId="0" fontId="15" fillId="34" borderId="19" xfId="1" applyFont="1" applyFill="1" applyBorder="1" applyAlignment="1">
      <alignment vertical="top" wrapText="1"/>
    </xf>
    <xf numFmtId="2" fontId="24" fillId="34" borderId="20" xfId="1" applyNumberFormat="1" applyFont="1" applyFill="1" applyBorder="1" applyAlignment="1">
      <alignment horizontal="right" vertical="top"/>
    </xf>
    <xf numFmtId="2" fontId="22" fillId="0" borderId="0" xfId="2" applyNumberFormat="1" applyAlignment="1" applyProtection="1">
      <alignment vertical="top"/>
    </xf>
    <xf numFmtId="49" fontId="37" fillId="0" borderId="10" xfId="1" applyNumberFormat="1" applyFont="1" applyFill="1" applyBorder="1" applyAlignment="1">
      <alignment horizontal="center" vertical="center"/>
    </xf>
    <xf numFmtId="49" fontId="37" fillId="0" borderId="11" xfId="1" applyNumberFormat="1" applyFont="1" applyFill="1" applyBorder="1" applyAlignment="1">
      <alignment horizontal="center" vertical="center"/>
    </xf>
    <xf numFmtId="14" fontId="37" fillId="0" borderId="12" xfId="1" applyNumberFormat="1" applyFont="1" applyFill="1" applyBorder="1" applyAlignment="1">
      <alignment horizontal="left" vertical="center"/>
    </xf>
    <xf numFmtId="0" fontId="17" fillId="0" borderId="16" xfId="1" applyFont="1" applyBorder="1" applyAlignment="1">
      <alignment vertical="top"/>
    </xf>
    <xf numFmtId="0" fontId="17" fillId="0" borderId="19" xfId="1" applyFont="1" applyBorder="1" applyAlignment="1">
      <alignment vertical="top"/>
    </xf>
    <xf numFmtId="0" fontId="17" fillId="0" borderId="20" xfId="1" applyFont="1" applyBorder="1" applyAlignment="1">
      <alignment vertical="top"/>
    </xf>
    <xf numFmtId="0" fontId="38" fillId="33" borderId="0" xfId="1" applyFont="1" applyFill="1" applyBorder="1" applyAlignment="1">
      <alignment horizontal="left" vertical="top" wrapText="1"/>
    </xf>
    <xf numFmtId="2" fontId="38" fillId="33" borderId="0" xfId="1" applyNumberFormat="1" applyFont="1" applyFill="1" applyBorder="1" applyAlignment="1">
      <alignment horizontal="left" vertical="top"/>
    </xf>
    <xf numFmtId="49" fontId="24" fillId="33" borderId="21" xfId="1" applyNumberFormat="1" applyFont="1" applyFill="1" applyBorder="1" applyAlignment="1">
      <alignment horizontal="center" vertical="top"/>
    </xf>
    <xf numFmtId="165" fontId="20" fillId="33" borderId="0" xfId="1" applyNumberFormat="1" applyFont="1" applyFill="1" applyBorder="1" applyAlignment="1">
      <alignment vertical="top"/>
    </xf>
    <xf numFmtId="2" fontId="17" fillId="0" borderId="0" xfId="1" applyNumberFormat="1" applyFont="1" applyAlignment="1">
      <alignment vertical="top"/>
    </xf>
    <xf numFmtId="49" fontId="1" fillId="33" borderId="21" xfId="1" applyNumberFormat="1" applyFont="1" applyFill="1" applyBorder="1" applyAlignment="1">
      <alignment horizontal="center" vertical="top"/>
    </xf>
    <xf numFmtId="2" fontId="19" fillId="33" borderId="0" xfId="1" applyNumberFormat="1" applyFont="1" applyFill="1" applyBorder="1" applyAlignment="1">
      <alignment horizontal="left" vertical="top"/>
    </xf>
    <xf numFmtId="49" fontId="24" fillId="34" borderId="21" xfId="1" applyNumberFormat="1" applyFont="1" applyFill="1" applyBorder="1" applyAlignment="1">
      <alignment horizontal="center" vertical="top"/>
    </xf>
    <xf numFmtId="0" fontId="38" fillId="34" borderId="0" xfId="1" applyFont="1" applyFill="1" applyBorder="1" applyAlignment="1">
      <alignment horizontal="left" vertical="top" wrapText="1"/>
    </xf>
    <xf numFmtId="2" fontId="19" fillId="34" borderId="0" xfId="1" applyNumberFormat="1" applyFont="1" applyFill="1" applyBorder="1" applyAlignment="1">
      <alignment horizontal="left" vertical="top"/>
    </xf>
    <xf numFmtId="0" fontId="33" fillId="33" borderId="0" xfId="1" applyFont="1" applyFill="1" applyBorder="1"/>
    <xf numFmtId="1" fontId="24" fillId="34" borderId="21" xfId="1" applyNumberFormat="1" applyFont="1" applyFill="1" applyBorder="1" applyAlignment="1">
      <alignment horizontal="center" vertical="top"/>
    </xf>
    <xf numFmtId="0" fontId="20" fillId="34" borderId="0" xfId="1" applyFont="1" applyFill="1" applyBorder="1" applyAlignment="1">
      <alignment horizontal="left" vertical="top" wrapText="1"/>
    </xf>
    <xf numFmtId="2" fontId="20" fillId="34" borderId="0" xfId="1" applyNumberFormat="1" applyFont="1" applyFill="1" applyBorder="1" applyAlignment="1">
      <alignment horizontal="left" vertical="top"/>
    </xf>
    <xf numFmtId="49" fontId="24" fillId="34" borderId="22" xfId="1" applyNumberFormat="1" applyFont="1" applyFill="1" applyBorder="1" applyAlignment="1">
      <alignment horizontal="center" vertical="top"/>
    </xf>
    <xf numFmtId="0" fontId="20" fillId="34" borderId="23" xfId="1" applyFont="1" applyFill="1" applyBorder="1" applyAlignment="1">
      <alignment horizontal="left" vertical="top" wrapText="1"/>
    </xf>
    <xf numFmtId="2" fontId="20" fillId="34" borderId="23" xfId="1" applyNumberFormat="1" applyFont="1" applyFill="1" applyBorder="1" applyAlignment="1">
      <alignment horizontal="left" vertical="top"/>
    </xf>
    <xf numFmtId="0" fontId="19" fillId="33" borderId="0" xfId="1" applyFont="1" applyFill="1" applyBorder="1" applyAlignment="1">
      <alignment horizontal="left"/>
    </xf>
    <xf numFmtId="0" fontId="17" fillId="33" borderId="0" xfId="1" applyFont="1" applyFill="1" applyAlignment="1">
      <alignment vertical="top"/>
    </xf>
    <xf numFmtId="0" fontId="17" fillId="33" borderId="0" xfId="1" applyFont="1" applyFill="1"/>
  </cellXfs>
  <cellStyles count="948">
    <cellStyle name="20% - Accent1 2" xfId="4"/>
    <cellStyle name="20% - Accent1 2 2" xfId="5"/>
    <cellStyle name="20% - Accent1 2 2 2" xfId="6"/>
    <cellStyle name="20% - Accent1 2 3" xfId="7"/>
    <cellStyle name="20% - Accent1 2 3 2" xfId="8"/>
    <cellStyle name="20% - Accent1 2 4" xfId="9"/>
    <cellStyle name="20% - Accent1 2 4 2" xfId="10"/>
    <cellStyle name="20% - Accent1 2 5" xfId="11"/>
    <cellStyle name="20% - Accent1 2 5 2" xfId="12"/>
    <cellStyle name="20% - Accent1 2 6" xfId="13"/>
    <cellStyle name="20% - Accent1 2 6 2" xfId="14"/>
    <cellStyle name="20% - Accent1 2 7" xfId="15"/>
    <cellStyle name="20% - Accent1 3" xfId="16"/>
    <cellStyle name="20% - Accent1 3 2" xfId="17"/>
    <cellStyle name="20% - Accent1 3 2 2" xfId="18"/>
    <cellStyle name="20% - Accent1 3 3" xfId="19"/>
    <cellStyle name="20% - Accent1 3 3 2" xfId="20"/>
    <cellStyle name="20% - Accent1 3 4" xfId="21"/>
    <cellStyle name="20% - Accent1 3 4 2" xfId="22"/>
    <cellStyle name="20% - Accent1 3 5" xfId="23"/>
    <cellStyle name="20% - Accent1 4" xfId="24"/>
    <cellStyle name="20% - Accent1 4 2" xfId="25"/>
    <cellStyle name="20% - Accent1 4 2 2" xfId="26"/>
    <cellStyle name="20% - Accent1 4 3" xfId="27"/>
    <cellStyle name="20% - Accent1 4 3 2" xfId="28"/>
    <cellStyle name="20% - Accent1 4 4" xfId="29"/>
    <cellStyle name="20% - Accent1 4 4 2" xfId="30"/>
    <cellStyle name="20% - Accent1 4 5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8" xfId="37"/>
    <cellStyle name="20% - Accent2 2" xfId="38"/>
    <cellStyle name="20% - Accent2 2 2" xfId="39"/>
    <cellStyle name="20% - Accent2 2 2 2" xfId="40"/>
    <cellStyle name="20% - Accent2 2 3" xfId="41"/>
    <cellStyle name="20% - Accent2 2 3 2" xfId="42"/>
    <cellStyle name="20% - Accent2 2 4" xfId="43"/>
    <cellStyle name="20% - Accent2 2 4 2" xfId="44"/>
    <cellStyle name="20% - Accent2 2 5" xfId="45"/>
    <cellStyle name="20% - Accent2 2 5 2" xfId="46"/>
    <cellStyle name="20% - Accent2 2 6" xfId="47"/>
    <cellStyle name="20% - Accent2 2 6 2" xfId="48"/>
    <cellStyle name="20% - Accent2 2 7" xfId="49"/>
    <cellStyle name="20% - Accent2 3" xfId="50"/>
    <cellStyle name="20% - Accent2 3 2" xfId="51"/>
    <cellStyle name="20% - Accent2 3 2 2" xfId="52"/>
    <cellStyle name="20% - Accent2 3 3" xfId="53"/>
    <cellStyle name="20% - Accent2 3 3 2" xfId="54"/>
    <cellStyle name="20% - Accent2 3 4" xfId="55"/>
    <cellStyle name="20% - Accent2 3 4 2" xfId="56"/>
    <cellStyle name="20% - Accent2 3 5" xfId="57"/>
    <cellStyle name="20% - Accent2 4" xfId="58"/>
    <cellStyle name="20% - Accent2 4 2" xfId="59"/>
    <cellStyle name="20% - Accent2 4 2 2" xfId="60"/>
    <cellStyle name="20% - Accent2 4 3" xfId="61"/>
    <cellStyle name="20% - Accent2 4 3 2" xfId="62"/>
    <cellStyle name="20% - Accent2 4 4" xfId="63"/>
    <cellStyle name="20% - Accent2 4 4 2" xfId="64"/>
    <cellStyle name="20% - Accent2 4 5" xfId="65"/>
    <cellStyle name="20% - Accent2 5" xfId="66"/>
    <cellStyle name="20% - Accent2 5 2" xfId="67"/>
    <cellStyle name="20% - Accent2 6" xfId="68"/>
    <cellStyle name="20% - Accent2 6 2" xfId="69"/>
    <cellStyle name="20% - Accent2 7" xfId="70"/>
    <cellStyle name="20% - Accent2 8" xfId="71"/>
    <cellStyle name="20% - Accent3 2" xfId="72"/>
    <cellStyle name="20% - Accent3 2 2" xfId="73"/>
    <cellStyle name="20% - Accent3 2 2 2" xfId="74"/>
    <cellStyle name="20% - Accent3 2 3" xfId="75"/>
    <cellStyle name="20% - Accent3 2 3 2" xfId="76"/>
    <cellStyle name="20% - Accent3 2 4" xfId="77"/>
    <cellStyle name="20% - Accent3 2 4 2" xfId="78"/>
    <cellStyle name="20% - Accent3 2 5" xfId="79"/>
    <cellStyle name="20% - Accent3 2 5 2" xfId="80"/>
    <cellStyle name="20% - Accent3 2 6" xfId="81"/>
    <cellStyle name="20% - Accent3 2 6 2" xfId="82"/>
    <cellStyle name="20% - Accent3 2 7" xfId="83"/>
    <cellStyle name="20% - Accent3 3" xfId="84"/>
    <cellStyle name="20% - Accent3 3 2" xfId="85"/>
    <cellStyle name="20% - Accent3 3 2 2" xfId="86"/>
    <cellStyle name="20% - Accent3 3 3" xfId="87"/>
    <cellStyle name="20% - Accent3 3 3 2" xfId="88"/>
    <cellStyle name="20% - Accent3 3 4" xfId="89"/>
    <cellStyle name="20% - Accent3 3 4 2" xfId="90"/>
    <cellStyle name="20% - Accent3 3 5" xfId="91"/>
    <cellStyle name="20% - Accent3 4" xfId="92"/>
    <cellStyle name="20% - Accent3 4 2" xfId="93"/>
    <cellStyle name="20% - Accent3 4 2 2" xfId="94"/>
    <cellStyle name="20% - Accent3 4 3" xfId="95"/>
    <cellStyle name="20% - Accent3 4 3 2" xfId="96"/>
    <cellStyle name="20% - Accent3 4 4" xfId="97"/>
    <cellStyle name="20% - Accent3 4 4 2" xfId="98"/>
    <cellStyle name="20% - Accent3 4 5" xfId="99"/>
    <cellStyle name="20% - Accent3 5" xfId="100"/>
    <cellStyle name="20% - Accent3 5 2" xfId="101"/>
    <cellStyle name="20% - Accent3 6" xfId="102"/>
    <cellStyle name="20% - Accent3 6 2" xfId="103"/>
    <cellStyle name="20% - Accent3 7" xfId="104"/>
    <cellStyle name="20% - Accent3 8" xfId="105"/>
    <cellStyle name="20% - Accent4 2" xfId="106"/>
    <cellStyle name="20% - Accent4 2 2" xfId="107"/>
    <cellStyle name="20% - Accent4 2 2 2" xfId="108"/>
    <cellStyle name="20% - Accent4 2 3" xfId="109"/>
    <cellStyle name="20% - Accent4 2 3 2" xfId="110"/>
    <cellStyle name="20% - Accent4 2 4" xfId="111"/>
    <cellStyle name="20% - Accent4 2 4 2" xfId="112"/>
    <cellStyle name="20% - Accent4 2 5" xfId="113"/>
    <cellStyle name="20% - Accent4 2 5 2" xfId="114"/>
    <cellStyle name="20% - Accent4 2 6" xfId="115"/>
    <cellStyle name="20% - Accent4 2 6 2" xfId="116"/>
    <cellStyle name="20% - Accent4 2 7" xfId="117"/>
    <cellStyle name="20% - Accent4 3" xfId="118"/>
    <cellStyle name="20% - Accent4 3 2" xfId="119"/>
    <cellStyle name="20% - Accent4 3 2 2" xfId="120"/>
    <cellStyle name="20% - Accent4 3 3" xfId="121"/>
    <cellStyle name="20% - Accent4 3 3 2" xfId="122"/>
    <cellStyle name="20% - Accent4 3 4" xfId="123"/>
    <cellStyle name="20% - Accent4 3 4 2" xfId="124"/>
    <cellStyle name="20% - Accent4 3 5" xfId="125"/>
    <cellStyle name="20% - Accent4 4" xfId="126"/>
    <cellStyle name="20% - Accent4 4 2" xfId="127"/>
    <cellStyle name="20% - Accent4 4 2 2" xfId="128"/>
    <cellStyle name="20% - Accent4 4 3" xfId="129"/>
    <cellStyle name="20% - Accent4 4 3 2" xfId="130"/>
    <cellStyle name="20% - Accent4 4 4" xfId="131"/>
    <cellStyle name="20% - Accent4 4 4 2" xfId="132"/>
    <cellStyle name="20% - Accent4 4 5" xfId="133"/>
    <cellStyle name="20% - Accent4 5" xfId="134"/>
    <cellStyle name="20% - Accent4 5 2" xfId="135"/>
    <cellStyle name="20% - Accent4 6" xfId="136"/>
    <cellStyle name="20% - Accent4 6 2" xfId="137"/>
    <cellStyle name="20% - Accent4 7" xfId="138"/>
    <cellStyle name="20% - Accent4 8" xfId="139"/>
    <cellStyle name="20% - Accent5 2" xfId="140"/>
    <cellStyle name="20% - Accent5 2 2" xfId="141"/>
    <cellStyle name="20% - Accent5 2 2 2" xfId="142"/>
    <cellStyle name="20% - Accent5 2 3" xfId="143"/>
    <cellStyle name="20% - Accent5 2 3 2" xfId="144"/>
    <cellStyle name="20% - Accent5 2 4" xfId="145"/>
    <cellStyle name="20% - Accent5 2 4 2" xfId="146"/>
    <cellStyle name="20% - Accent5 2 5" xfId="147"/>
    <cellStyle name="20% - Accent5 2 5 2" xfId="148"/>
    <cellStyle name="20% - Accent5 2 6" xfId="149"/>
    <cellStyle name="20% - Accent5 2 6 2" xfId="150"/>
    <cellStyle name="20% - Accent5 2 7" xfId="151"/>
    <cellStyle name="20% - Accent5 3" xfId="152"/>
    <cellStyle name="20% - Accent5 3 2" xfId="153"/>
    <cellStyle name="20% - Accent5 3 2 2" xfId="154"/>
    <cellStyle name="20% - Accent5 3 3" xfId="155"/>
    <cellStyle name="20% - Accent5 3 3 2" xfId="156"/>
    <cellStyle name="20% - Accent5 3 4" xfId="157"/>
    <cellStyle name="20% - Accent5 3 4 2" xfId="158"/>
    <cellStyle name="20% - Accent5 3 5" xfId="159"/>
    <cellStyle name="20% - Accent5 4" xfId="160"/>
    <cellStyle name="20% - Accent5 4 2" xfId="161"/>
    <cellStyle name="20% - Accent5 4 2 2" xfId="162"/>
    <cellStyle name="20% - Accent5 4 3" xfId="163"/>
    <cellStyle name="20% - Accent5 4 3 2" xfId="164"/>
    <cellStyle name="20% - Accent5 4 4" xfId="165"/>
    <cellStyle name="20% - Accent5 4 4 2" xfId="166"/>
    <cellStyle name="20% - Accent5 4 5" xfId="167"/>
    <cellStyle name="20% - Accent5 5" xfId="168"/>
    <cellStyle name="20% - Accent5 5 2" xfId="169"/>
    <cellStyle name="20% - Accent5 6" xfId="170"/>
    <cellStyle name="20% - Accent5 6 2" xfId="171"/>
    <cellStyle name="20% - Accent5 7" xfId="172"/>
    <cellStyle name="20% - Accent5 8" xfId="173"/>
    <cellStyle name="20% - Accent6 2" xfId="174"/>
    <cellStyle name="20% - Accent6 2 2" xfId="175"/>
    <cellStyle name="20% - Accent6 2 2 2" xfId="176"/>
    <cellStyle name="20% - Accent6 2 3" xfId="177"/>
    <cellStyle name="20% - Accent6 2 3 2" xfId="178"/>
    <cellStyle name="20% - Accent6 2 4" xfId="179"/>
    <cellStyle name="20% - Accent6 2 4 2" xfId="180"/>
    <cellStyle name="20% - Accent6 2 5" xfId="181"/>
    <cellStyle name="20% - Accent6 2 5 2" xfId="182"/>
    <cellStyle name="20% - Accent6 2 6" xfId="183"/>
    <cellStyle name="20% - Accent6 2 6 2" xfId="184"/>
    <cellStyle name="20% - Accent6 2 7" xfId="185"/>
    <cellStyle name="20% - Accent6 3" xfId="186"/>
    <cellStyle name="20% - Accent6 3 2" xfId="187"/>
    <cellStyle name="20% - Accent6 3 2 2" xfId="188"/>
    <cellStyle name="20% - Accent6 3 3" xfId="189"/>
    <cellStyle name="20% - Accent6 3 3 2" xfId="190"/>
    <cellStyle name="20% - Accent6 3 4" xfId="191"/>
    <cellStyle name="20% - Accent6 3 4 2" xfId="192"/>
    <cellStyle name="20% - Accent6 3 5" xfId="193"/>
    <cellStyle name="20% - Accent6 4" xfId="194"/>
    <cellStyle name="20% - Accent6 4 2" xfId="195"/>
    <cellStyle name="20% - Accent6 4 2 2" xfId="196"/>
    <cellStyle name="20% - Accent6 4 3" xfId="197"/>
    <cellStyle name="20% - Accent6 4 3 2" xfId="198"/>
    <cellStyle name="20% - Accent6 4 4" xfId="199"/>
    <cellStyle name="20% - Accent6 4 4 2" xfId="200"/>
    <cellStyle name="20% - Accent6 4 5" xfId="201"/>
    <cellStyle name="20% - Accent6 5" xfId="202"/>
    <cellStyle name="20% - Accent6 5 2" xfId="203"/>
    <cellStyle name="20% - Accent6 6" xfId="204"/>
    <cellStyle name="20% - Accent6 6 2" xfId="205"/>
    <cellStyle name="20% - Accent6 7" xfId="206"/>
    <cellStyle name="20% - Accent6 8" xfId="207"/>
    <cellStyle name="40% - Accent1 2" xfId="208"/>
    <cellStyle name="40% - Accent1 2 2" xfId="209"/>
    <cellStyle name="40% - Accent1 2 2 2" xfId="210"/>
    <cellStyle name="40% - Accent1 2 3" xfId="211"/>
    <cellStyle name="40% - Accent1 2 3 2" xfId="212"/>
    <cellStyle name="40% - Accent1 2 4" xfId="213"/>
    <cellStyle name="40% - Accent1 2 4 2" xfId="214"/>
    <cellStyle name="40% - Accent1 2 5" xfId="215"/>
    <cellStyle name="40% - Accent1 2 5 2" xfId="216"/>
    <cellStyle name="40% - Accent1 2 6" xfId="217"/>
    <cellStyle name="40% - Accent1 2 6 2" xfId="218"/>
    <cellStyle name="40% - Accent1 2 7" xfId="219"/>
    <cellStyle name="40% - Accent1 3" xfId="220"/>
    <cellStyle name="40% - Accent1 3 2" xfId="221"/>
    <cellStyle name="40% - Accent1 3 2 2" xfId="222"/>
    <cellStyle name="40% - Accent1 3 3" xfId="223"/>
    <cellStyle name="40% - Accent1 3 3 2" xfId="224"/>
    <cellStyle name="40% - Accent1 3 4" xfId="225"/>
    <cellStyle name="40% - Accent1 3 4 2" xfId="226"/>
    <cellStyle name="40% - Accent1 3 5" xfId="227"/>
    <cellStyle name="40% - Accent1 4" xfId="228"/>
    <cellStyle name="40% - Accent1 4 2" xfId="229"/>
    <cellStyle name="40% - Accent1 4 2 2" xfId="230"/>
    <cellStyle name="40% - Accent1 4 3" xfId="231"/>
    <cellStyle name="40% - Accent1 4 3 2" xfId="232"/>
    <cellStyle name="40% - Accent1 4 4" xfId="233"/>
    <cellStyle name="40% - Accent1 4 4 2" xfId="234"/>
    <cellStyle name="40% - Accent1 4 5" xfId="235"/>
    <cellStyle name="40% - Accent1 5" xfId="236"/>
    <cellStyle name="40% - Accent1 5 2" xfId="237"/>
    <cellStyle name="40% - Accent1 6" xfId="238"/>
    <cellStyle name="40% - Accent1 6 2" xfId="239"/>
    <cellStyle name="40% - Accent1 7" xfId="240"/>
    <cellStyle name="40% - Accent1 8" xfId="241"/>
    <cellStyle name="40% - Accent2 2" xfId="242"/>
    <cellStyle name="40% - Accent2 2 2" xfId="243"/>
    <cellStyle name="40% - Accent2 2 2 2" xfId="244"/>
    <cellStyle name="40% - Accent2 2 3" xfId="245"/>
    <cellStyle name="40% - Accent2 2 3 2" xfId="246"/>
    <cellStyle name="40% - Accent2 2 4" xfId="247"/>
    <cellStyle name="40% - Accent2 2 4 2" xfId="248"/>
    <cellStyle name="40% - Accent2 2 5" xfId="249"/>
    <cellStyle name="40% - Accent2 2 5 2" xfId="250"/>
    <cellStyle name="40% - Accent2 2 6" xfId="251"/>
    <cellStyle name="40% - Accent2 2 6 2" xfId="252"/>
    <cellStyle name="40% - Accent2 2 7" xfId="253"/>
    <cellStyle name="40% - Accent2 3" xfId="254"/>
    <cellStyle name="40% - Accent2 3 2" xfId="255"/>
    <cellStyle name="40% - Accent2 3 2 2" xfId="256"/>
    <cellStyle name="40% - Accent2 3 3" xfId="257"/>
    <cellStyle name="40% - Accent2 3 3 2" xfId="258"/>
    <cellStyle name="40% - Accent2 3 4" xfId="259"/>
    <cellStyle name="40% - Accent2 3 4 2" xfId="260"/>
    <cellStyle name="40% - Accent2 3 5" xfId="261"/>
    <cellStyle name="40% - Accent2 4" xfId="262"/>
    <cellStyle name="40% - Accent2 4 2" xfId="263"/>
    <cellStyle name="40% - Accent2 4 2 2" xfId="264"/>
    <cellStyle name="40% - Accent2 4 3" xfId="265"/>
    <cellStyle name="40% - Accent2 4 3 2" xfId="266"/>
    <cellStyle name="40% - Accent2 4 4" xfId="267"/>
    <cellStyle name="40% - Accent2 4 4 2" xfId="268"/>
    <cellStyle name="40% - Accent2 4 5" xfId="269"/>
    <cellStyle name="40% - Accent2 5" xfId="270"/>
    <cellStyle name="40% - Accent2 5 2" xfId="271"/>
    <cellStyle name="40% - Accent2 6" xfId="272"/>
    <cellStyle name="40% - Accent2 6 2" xfId="273"/>
    <cellStyle name="40% - Accent2 7" xfId="274"/>
    <cellStyle name="40% - Accent2 8" xfId="275"/>
    <cellStyle name="40% - Accent3 2" xfId="276"/>
    <cellStyle name="40% - Accent3 2 2" xfId="277"/>
    <cellStyle name="40% - Accent3 2 2 2" xfId="278"/>
    <cellStyle name="40% - Accent3 2 3" xfId="279"/>
    <cellStyle name="40% - Accent3 2 3 2" xfId="280"/>
    <cellStyle name="40% - Accent3 2 4" xfId="281"/>
    <cellStyle name="40% - Accent3 2 4 2" xfId="282"/>
    <cellStyle name="40% - Accent3 2 5" xfId="283"/>
    <cellStyle name="40% - Accent3 2 5 2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3 2 2" xfId="290"/>
    <cellStyle name="40% - Accent3 3 3" xfId="291"/>
    <cellStyle name="40% - Accent3 3 3 2" xfId="292"/>
    <cellStyle name="40% - Accent3 3 4" xfId="293"/>
    <cellStyle name="40% - Accent3 3 4 2" xfId="294"/>
    <cellStyle name="40% - Accent3 3 5" xfId="295"/>
    <cellStyle name="40% - Accent3 4" xfId="296"/>
    <cellStyle name="40% - Accent3 4 2" xfId="297"/>
    <cellStyle name="40% - Accent3 4 2 2" xfId="298"/>
    <cellStyle name="40% - Accent3 4 3" xfId="299"/>
    <cellStyle name="40% - Accent3 4 3 2" xfId="300"/>
    <cellStyle name="40% - Accent3 4 4" xfId="301"/>
    <cellStyle name="40% - Accent3 4 4 2" xfId="302"/>
    <cellStyle name="40% - Accent3 4 5" xfId="303"/>
    <cellStyle name="40% - Accent3 5" xfId="304"/>
    <cellStyle name="40% - Accent3 5 2" xfId="305"/>
    <cellStyle name="40% - Accent3 6" xfId="306"/>
    <cellStyle name="40% - Accent3 6 2" xfId="307"/>
    <cellStyle name="40% - Accent3 7" xfId="308"/>
    <cellStyle name="40% - Accent3 8" xfId="309"/>
    <cellStyle name="40% - Accent4 2" xfId="310"/>
    <cellStyle name="40% - Accent4 2 2" xfId="311"/>
    <cellStyle name="40% - Accent4 2 2 2" xfId="312"/>
    <cellStyle name="40% - Accent4 2 3" xfId="313"/>
    <cellStyle name="40% - Accent4 2 3 2" xfId="314"/>
    <cellStyle name="40% - Accent4 2 4" xfId="315"/>
    <cellStyle name="40% - Accent4 2 4 2" xfId="316"/>
    <cellStyle name="40% - Accent4 2 5" xfId="317"/>
    <cellStyle name="40% - Accent4 2 5 2" xfId="318"/>
    <cellStyle name="40% - Accent4 2 6" xfId="319"/>
    <cellStyle name="40% - Accent4 2 6 2" xfId="320"/>
    <cellStyle name="40% - Accent4 2 7" xfId="321"/>
    <cellStyle name="40% - Accent4 3" xfId="322"/>
    <cellStyle name="40% - Accent4 3 2" xfId="323"/>
    <cellStyle name="40% - Accent4 3 2 2" xfId="324"/>
    <cellStyle name="40% - Accent4 3 3" xfId="325"/>
    <cellStyle name="40% - Accent4 3 3 2" xfId="326"/>
    <cellStyle name="40% - Accent4 3 4" xfId="327"/>
    <cellStyle name="40% - Accent4 3 4 2" xfId="328"/>
    <cellStyle name="40% - Accent4 3 5" xfId="329"/>
    <cellStyle name="40% - Accent4 4" xfId="330"/>
    <cellStyle name="40% - Accent4 4 2" xfId="331"/>
    <cellStyle name="40% - Accent4 4 2 2" xfId="332"/>
    <cellStyle name="40% - Accent4 4 3" xfId="333"/>
    <cellStyle name="40% - Accent4 4 3 2" xfId="334"/>
    <cellStyle name="40% - Accent4 4 4" xfId="335"/>
    <cellStyle name="40% - Accent4 4 4 2" xfId="336"/>
    <cellStyle name="40% - Accent4 4 5" xfId="337"/>
    <cellStyle name="40% - Accent4 5" xfId="338"/>
    <cellStyle name="40% - Accent4 5 2" xfId="339"/>
    <cellStyle name="40% - Accent4 6" xfId="340"/>
    <cellStyle name="40% - Accent4 6 2" xfId="341"/>
    <cellStyle name="40% - Accent4 7" xfId="342"/>
    <cellStyle name="40% - Accent4 8" xfId="343"/>
    <cellStyle name="40% - Accent5 2" xfId="344"/>
    <cellStyle name="40% - Accent5 2 2" xfId="345"/>
    <cellStyle name="40% - Accent5 2 2 2" xfId="346"/>
    <cellStyle name="40% - Accent5 2 3" xfId="347"/>
    <cellStyle name="40% - Accent5 2 3 2" xfId="348"/>
    <cellStyle name="40% - Accent5 2 4" xfId="349"/>
    <cellStyle name="40% - Accent5 2 4 2" xfId="350"/>
    <cellStyle name="40% - Accent5 2 5" xfId="351"/>
    <cellStyle name="40% - Accent5 2 5 2" xfId="352"/>
    <cellStyle name="40% - Accent5 2 6" xfId="353"/>
    <cellStyle name="40% - Accent5 2 6 2" xfId="354"/>
    <cellStyle name="40% - Accent5 2 7" xfId="355"/>
    <cellStyle name="40% - Accent5 3" xfId="356"/>
    <cellStyle name="40% - Accent5 3 2" xfId="357"/>
    <cellStyle name="40% - Accent5 3 2 2" xfId="358"/>
    <cellStyle name="40% - Accent5 3 3" xfId="359"/>
    <cellStyle name="40% - Accent5 3 3 2" xfId="360"/>
    <cellStyle name="40% - Accent5 3 4" xfId="361"/>
    <cellStyle name="40% - Accent5 3 4 2" xfId="362"/>
    <cellStyle name="40% - Accent5 3 5" xfId="363"/>
    <cellStyle name="40% - Accent5 4" xfId="364"/>
    <cellStyle name="40% - Accent5 4 2" xfId="365"/>
    <cellStyle name="40% - Accent5 4 2 2" xfId="366"/>
    <cellStyle name="40% - Accent5 4 3" xfId="367"/>
    <cellStyle name="40% - Accent5 4 3 2" xfId="368"/>
    <cellStyle name="40% - Accent5 4 4" xfId="369"/>
    <cellStyle name="40% - Accent5 4 4 2" xfId="370"/>
    <cellStyle name="40% - Accent5 4 5" xfId="371"/>
    <cellStyle name="40% - Accent5 5" xfId="372"/>
    <cellStyle name="40% - Accent5 5 2" xfId="373"/>
    <cellStyle name="40% - Accent5 6" xfId="374"/>
    <cellStyle name="40% - Accent5 6 2" xfId="375"/>
    <cellStyle name="40% - Accent5 7" xfId="376"/>
    <cellStyle name="40% - Accent5 8" xfId="377"/>
    <cellStyle name="40% - Accent6 2" xfId="378"/>
    <cellStyle name="40% - Accent6 2 2" xfId="379"/>
    <cellStyle name="40% - Accent6 2 2 2" xfId="380"/>
    <cellStyle name="40% - Accent6 2 3" xfId="381"/>
    <cellStyle name="40% - Accent6 2 3 2" xfId="382"/>
    <cellStyle name="40% - Accent6 2 4" xfId="383"/>
    <cellStyle name="40% - Accent6 2 4 2" xfId="384"/>
    <cellStyle name="40% - Accent6 2 5" xfId="385"/>
    <cellStyle name="40% - Accent6 2 5 2" xfId="386"/>
    <cellStyle name="40% - Accent6 2 6" xfId="387"/>
    <cellStyle name="40% - Accent6 2 6 2" xfId="388"/>
    <cellStyle name="40% - Accent6 2 7" xfId="389"/>
    <cellStyle name="40% - Accent6 3" xfId="390"/>
    <cellStyle name="40% - Accent6 3 2" xfId="391"/>
    <cellStyle name="40% - Accent6 3 2 2" xfId="392"/>
    <cellStyle name="40% - Accent6 3 3" xfId="393"/>
    <cellStyle name="40% - Accent6 3 3 2" xfId="394"/>
    <cellStyle name="40% - Accent6 3 4" xfId="395"/>
    <cellStyle name="40% - Accent6 3 4 2" xfId="396"/>
    <cellStyle name="40% - Accent6 3 5" xfId="397"/>
    <cellStyle name="40% - Accent6 4" xfId="398"/>
    <cellStyle name="40% - Accent6 4 2" xfId="399"/>
    <cellStyle name="40% - Accent6 4 2 2" xfId="400"/>
    <cellStyle name="40% - Accent6 4 3" xfId="401"/>
    <cellStyle name="40% - Accent6 4 3 2" xfId="402"/>
    <cellStyle name="40% - Accent6 4 4" xfId="403"/>
    <cellStyle name="40% - Accent6 4 4 2" xfId="404"/>
    <cellStyle name="40% - Accent6 4 5" xfId="405"/>
    <cellStyle name="40% - Accent6 5" xfId="406"/>
    <cellStyle name="40% - Accent6 5 2" xfId="407"/>
    <cellStyle name="40% - Accent6 6" xfId="408"/>
    <cellStyle name="40% - Accent6 6 2" xfId="409"/>
    <cellStyle name="40% - Accent6 7" xfId="410"/>
    <cellStyle name="40% - Accent6 8" xfId="411"/>
    <cellStyle name="60% - Accent1 2" xfId="412"/>
    <cellStyle name="60% - Accent2 2" xfId="413"/>
    <cellStyle name="60% - Accent3 2" xfId="414"/>
    <cellStyle name="60% - Accent4 2" xfId="415"/>
    <cellStyle name="60% - Accent5 2" xfId="416"/>
    <cellStyle name="60% - Accent6 2" xfId="417"/>
    <cellStyle name="Accent1 2" xfId="418"/>
    <cellStyle name="Accent2 2" xfId="419"/>
    <cellStyle name="Accent3 2" xfId="420"/>
    <cellStyle name="Accent4 2" xfId="421"/>
    <cellStyle name="Accent5 2" xfId="422"/>
    <cellStyle name="Accent6 2" xfId="423"/>
    <cellStyle name="Bad 2" xfId="424"/>
    <cellStyle name="Calculation 2" xfId="425"/>
    <cellStyle name="Check Cell 2" xfId="426"/>
    <cellStyle name="Comma 2" xfId="427"/>
    <cellStyle name="Comma 2 2" xfId="428"/>
    <cellStyle name="Currency 2" xfId="429"/>
    <cellStyle name="Currency 2 2" xfId="430"/>
    <cellStyle name="Currency 2 2 2" xfId="431"/>
    <cellStyle name="Currency 2 3" xfId="432"/>
    <cellStyle name="Currency 3" xfId="433"/>
    <cellStyle name="Currency 3 2" xfId="434"/>
    <cellStyle name="Currency 4" xfId="435"/>
    <cellStyle name="Currency 4 2" xfId="436"/>
    <cellStyle name="Currency 4 2 2" xfId="437"/>
    <cellStyle name="Currency 4 3" xfId="438"/>
    <cellStyle name="Explanatory Text 2" xfId="439"/>
    <cellStyle name="Good 2" xfId="440"/>
    <cellStyle name="Heading 1 2" xfId="441"/>
    <cellStyle name="Heading 2 2" xfId="442"/>
    <cellStyle name="Heading 3 2" xfId="443"/>
    <cellStyle name="Heading 4 2" xfId="444"/>
    <cellStyle name="Hyperlink 2" xfId="2"/>
    <cellStyle name="Hyperlink 2 2" xfId="3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1"/>
    <cellStyle name="Normal 149 2 2" xfId="599"/>
    <cellStyle name="Normal 149 2 3" xfId="600"/>
    <cellStyle name="Normal 149 3" xfId="601"/>
    <cellStyle name="Normal 15" xfId="602"/>
    <cellStyle name="Normal 15 2" xfId="603"/>
    <cellStyle name="Normal 150" xfId="604"/>
    <cellStyle name="Normal 151" xfId="605"/>
    <cellStyle name="Normal 152" xfId="606"/>
    <cellStyle name="Normal 16" xfId="607"/>
    <cellStyle name="Normal 16 2" xfId="608"/>
    <cellStyle name="Normal 17" xfId="609"/>
    <cellStyle name="Normal 17 2" xfId="610"/>
    <cellStyle name="Normal 18" xfId="611"/>
    <cellStyle name="Normal 18 2" xfId="612"/>
    <cellStyle name="Normal 19" xfId="613"/>
    <cellStyle name="Normal 19 2" xfId="614"/>
    <cellStyle name="Normal 2" xfId="615"/>
    <cellStyle name="Normal 2 2" xfId="616"/>
    <cellStyle name="Normal 2 2 2" xfId="617"/>
    <cellStyle name="Normal 2 2 3" xfId="618"/>
    <cellStyle name="Normal 2 2 4" xfId="619"/>
    <cellStyle name="Normal 2 3" xfId="620"/>
    <cellStyle name="Normal 2 4" xfId="621"/>
    <cellStyle name="Normal 2 5" xfId="622"/>
    <cellStyle name="Normal 2 6" xfId="623"/>
    <cellStyle name="Normal 2 7" xfId="624"/>
    <cellStyle name="Normal 2_SAVI-020612_Xl0000003_SAVI-091112-T_SAVI-071212-T" xfId="625"/>
    <cellStyle name="Normal 20" xfId="626"/>
    <cellStyle name="Normal 20 2" xfId="627"/>
    <cellStyle name="Normal 21" xfId="628"/>
    <cellStyle name="Normal 21 2" xfId="629"/>
    <cellStyle name="Normal 22" xfId="630"/>
    <cellStyle name="Normal 23" xfId="631"/>
    <cellStyle name="Normal 23 2" xfId="632"/>
    <cellStyle name="Normal 24" xfId="633"/>
    <cellStyle name="Normal 24 2" xfId="634"/>
    <cellStyle name="Normal 25" xfId="635"/>
    <cellStyle name="Normal 25 2" xfId="636"/>
    <cellStyle name="Normal 26" xfId="637"/>
    <cellStyle name="Normal 26 2" xfId="638"/>
    <cellStyle name="Normal 27" xfId="639"/>
    <cellStyle name="Normal 27 2" xfId="640"/>
    <cellStyle name="Normal 28" xfId="641"/>
    <cellStyle name="Normal 28 2" xfId="642"/>
    <cellStyle name="Normal 29" xfId="643"/>
    <cellStyle name="Normal 29 2" xfId="644"/>
    <cellStyle name="Normal 3" xfId="645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2507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\AppData\Roaming\Microsoft\Excel\Report%20Schedulen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\Desktop\DAILY%20SUMMARY\GOHP%20SHA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44402</v>
          </cell>
        </row>
        <row r="4">
          <cell r="O4">
            <v>0</v>
          </cell>
        </row>
        <row r="6">
          <cell r="O6" t="str">
            <v xml:space="preserve"> </v>
          </cell>
        </row>
        <row r="7">
          <cell r="O7">
            <v>52.8</v>
          </cell>
        </row>
        <row r="9">
          <cell r="G9">
            <v>516.55154014999994</v>
          </cell>
        </row>
        <row r="10">
          <cell r="O10">
            <v>16</v>
          </cell>
        </row>
        <row r="11">
          <cell r="O11">
            <v>13.5</v>
          </cell>
        </row>
        <row r="12">
          <cell r="O12">
            <v>6.12</v>
          </cell>
        </row>
        <row r="13">
          <cell r="O13">
            <v>84</v>
          </cell>
        </row>
        <row r="14">
          <cell r="O14">
            <v>6.2063999999999968</v>
          </cell>
        </row>
        <row r="15">
          <cell r="O15">
            <v>15.6</v>
          </cell>
        </row>
        <row r="17">
          <cell r="O17" t="str">
            <v xml:space="preserve"> </v>
          </cell>
        </row>
        <row r="18">
          <cell r="O18">
            <v>21.307024999999996</v>
          </cell>
        </row>
        <row r="19">
          <cell r="O19">
            <v>0</v>
          </cell>
        </row>
        <row r="20">
          <cell r="O20" t="str">
            <v xml:space="preserve"> </v>
          </cell>
        </row>
        <row r="21">
          <cell r="O21" t="str">
            <v xml:space="preserve"> </v>
          </cell>
        </row>
        <row r="29">
          <cell r="G29">
            <v>11.77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8">
          <cell r="G108">
            <v>290</v>
          </cell>
        </row>
      </sheetData>
      <sheetData sheetId="26"/>
      <sheetData sheetId="27"/>
      <sheetData sheetId="28">
        <row r="102">
          <cell r="AC102">
            <v>-11.4</v>
          </cell>
          <cell r="AD102">
            <v>-12.85</v>
          </cell>
          <cell r="AE102">
            <v>0</v>
          </cell>
          <cell r="AG102">
            <v>-3.0719999999999943</v>
          </cell>
          <cell r="AH102">
            <v>-1.5039999999999984</v>
          </cell>
          <cell r="AK102">
            <v>-99.307749999999956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Form-9_GoHP POWER"/>
      <sheetName val="Chart3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Sheet5"/>
      <sheetName val="Sheet6"/>
      <sheetName val="MORNING REPORTS"/>
      <sheetName val="URSHPSEBL"/>
      <sheetName val="Sheet9"/>
      <sheetName val="Sheet8"/>
    </sheetNames>
    <sheetDataSet>
      <sheetData sheetId="0"/>
      <sheetData sheetId="1"/>
      <sheetData sheetId="2">
        <row r="71">
          <cell r="I71">
            <v>327.49072027021998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45">
          <cell r="I45">
            <v>12.15165</v>
          </cell>
        </row>
        <row r="64">
          <cell r="D64">
            <v>14.516417565000001</v>
          </cell>
        </row>
      </sheetData>
      <sheetData sheetId="10"/>
      <sheetData sheetId="11">
        <row r="4">
          <cell r="J4" t="str">
            <v xml:space="preserve">Avg. RE Rate </v>
          </cell>
        </row>
        <row r="5">
          <cell r="J5" t="str">
            <v>Avg.UI Rate</v>
          </cell>
          <cell r="K5">
            <v>2.9382883206173855</v>
          </cell>
        </row>
        <row r="7">
          <cell r="F7" t="str">
            <v>iv)RE Sale</v>
          </cell>
        </row>
      </sheetData>
      <sheetData sheetId="12"/>
      <sheetData sheetId="13">
        <row r="112">
          <cell r="AD112" t="str">
            <v>RE SALE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>
        <row r="75">
          <cell r="I75">
            <v>19633876</v>
          </cell>
        </row>
      </sheetData>
      <sheetData sheetId="41"/>
      <sheetData sheetId="42"/>
      <sheetData sheetId="43"/>
      <sheetData sheetId="44">
        <row r="105">
          <cell r="BC105">
            <v>2.3179675899999999</v>
          </cell>
        </row>
        <row r="109">
          <cell r="BC109">
            <v>3.1163993402189893</v>
          </cell>
        </row>
      </sheetData>
      <sheetData sheetId="45"/>
      <sheetData sheetId="46" refreshError="1"/>
      <sheetData sheetId="47"/>
      <sheetData sheetId="48">
        <row r="7">
          <cell r="AF7">
            <v>4.29</v>
          </cell>
        </row>
        <row r="23">
          <cell r="AF23">
            <v>3.68</v>
          </cell>
        </row>
        <row r="39">
          <cell r="AF39" t="e">
            <v>#DIV/0!</v>
          </cell>
        </row>
      </sheetData>
      <sheetData sheetId="49"/>
      <sheetData sheetId="50"/>
      <sheetData sheetId="51">
        <row r="4">
          <cell r="AS4" t="e">
            <v>#DIV/0!</v>
          </cell>
        </row>
      </sheetData>
      <sheetData sheetId="52" refreshError="1"/>
      <sheetData sheetId="53" refreshError="1"/>
      <sheetData sheetId="54"/>
      <sheetData sheetId="55">
        <row r="2">
          <cell r="K2">
            <v>3.33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 refreshError="1"/>
      <sheetData sheetId="90" refreshError="1"/>
      <sheetData sheetId="91"/>
      <sheetData sheetId="92"/>
      <sheetData sheetId="93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_GoHP"/>
    </sheetNames>
    <sheetDataSet>
      <sheetData sheetId="0">
        <row r="8">
          <cell r="BN8">
            <v>1033.8984960000003</v>
          </cell>
        </row>
        <row r="102">
          <cell r="CK102">
            <v>0.5129999999999999</v>
          </cell>
        </row>
        <row r="103">
          <cell r="CN103">
            <v>89.659699999999972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sm.nldc.in/" TargetMode="External"/><Relationship Id="rId1" Type="http://schemas.openxmlformats.org/officeDocument/2006/relationships/hyperlink" Target="http://14.139.247.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66"/>
    <pageSetUpPr fitToPage="1"/>
  </sheetPr>
  <dimension ref="A1:W62"/>
  <sheetViews>
    <sheetView tabSelected="1" view="pageBreakPreview" topLeftCell="A11" zoomScale="115" zoomScaleNormal="100" zoomScaleSheetLayoutView="115" workbookViewId="0">
      <selection activeCell="AB13" sqref="AB13"/>
    </sheetView>
  </sheetViews>
  <sheetFormatPr defaultColWidth="9.109375" defaultRowHeight="14.4"/>
  <cols>
    <col min="1" max="1" width="10.33203125" style="56" customWidth="1"/>
    <col min="2" max="2" width="41.6640625" style="4" customWidth="1"/>
    <col min="3" max="3" width="22.5546875" style="4" customWidth="1"/>
    <col min="4" max="4" width="5.44140625" style="4" hidden="1" customWidth="1"/>
    <col min="5" max="5" width="27.88671875" style="4" hidden="1" customWidth="1"/>
    <col min="6" max="6" width="46.88671875" style="4" hidden="1" customWidth="1"/>
    <col min="7" max="7" width="10.5546875" style="4" hidden="1" customWidth="1"/>
    <col min="8" max="8" width="4.109375" style="4" hidden="1" customWidth="1"/>
    <col min="9" max="9" width="16.44140625" style="4" hidden="1" customWidth="1"/>
    <col min="10" max="10" width="7.6640625" style="4" hidden="1" customWidth="1"/>
    <col min="11" max="11" width="3.33203125" style="4" hidden="1" customWidth="1"/>
    <col min="12" max="12" width="0" style="4" hidden="1" customWidth="1"/>
    <col min="13" max="13" width="25.5546875" style="4" hidden="1" customWidth="1"/>
    <col min="14" max="16" width="9.109375" style="4"/>
    <col min="17" max="17" width="15.44140625" style="4" bestFit="1" customWidth="1"/>
    <col min="18" max="22" width="9.109375" style="4"/>
    <col min="23" max="23" width="10.33203125" style="4" bestFit="1" customWidth="1"/>
    <col min="24" max="16384" width="9.109375" style="4"/>
  </cols>
  <sheetData>
    <row r="1" spans="1:23" ht="15" thickBot="1">
      <c r="A1" s="1" t="s">
        <v>0</v>
      </c>
      <c r="B1" s="2"/>
      <c r="C1" s="3"/>
      <c r="D1" s="2" t="s">
        <v>1</v>
      </c>
      <c r="E1" s="2"/>
      <c r="F1" s="3"/>
    </row>
    <row r="2" spans="1:23" ht="18.600000000000001" customHeight="1" thickBot="1">
      <c r="A2" s="5" t="s">
        <v>2</v>
      </c>
      <c r="B2" s="6"/>
      <c r="C2" s="7"/>
      <c r="D2" s="8" t="s">
        <v>3</v>
      </c>
      <c r="E2" s="8"/>
      <c r="F2" s="9"/>
      <c r="G2" s="10"/>
      <c r="Q2" s="11"/>
      <c r="R2" s="12"/>
    </row>
    <row r="3" spans="1:23" ht="18" thickBot="1">
      <c r="A3" s="13"/>
      <c r="B3" s="14"/>
      <c r="C3" s="15" t="s">
        <v>4</v>
      </c>
      <c r="D3" s="14"/>
      <c r="E3" s="14"/>
      <c r="F3" s="16"/>
      <c r="G3" s="10"/>
      <c r="Q3" s="17"/>
      <c r="R3" s="18"/>
    </row>
    <row r="4" spans="1:23" ht="21" customHeight="1">
      <c r="A4" s="19">
        <f>[1]Abstract!L1</f>
        <v>44402</v>
      </c>
      <c r="B4" s="20"/>
      <c r="C4" s="21"/>
      <c r="D4" s="22">
        <f>A4</f>
        <v>44402</v>
      </c>
      <c r="E4" s="22"/>
      <c r="F4" s="23"/>
      <c r="G4" s="10"/>
      <c r="I4" s="24" t="s">
        <v>5</v>
      </c>
      <c r="J4" s="25" t="s">
        <v>6</v>
      </c>
      <c r="L4" s="26"/>
    </row>
    <row r="5" spans="1:23" ht="22.5" customHeight="1">
      <c r="A5" s="27" t="s">
        <v>7</v>
      </c>
      <c r="B5" s="28" t="s">
        <v>8</v>
      </c>
      <c r="C5" s="29">
        <f>C6+C7</f>
        <v>656.45529014999988</v>
      </c>
      <c r="D5" s="30"/>
      <c r="E5" s="30"/>
      <c r="F5" s="31"/>
      <c r="G5" s="10"/>
      <c r="I5" s="32" t="s">
        <v>9</v>
      </c>
      <c r="J5" s="33">
        <f>'[2]Form-10_Actual_RTD'!$K$2</f>
        <v>3.33</v>
      </c>
      <c r="L5" s="26"/>
    </row>
    <row r="6" spans="1:23" s="41" customFormat="1" ht="24">
      <c r="A6" s="34" t="s">
        <v>10</v>
      </c>
      <c r="B6" s="35" t="s">
        <v>11</v>
      </c>
      <c r="C6" s="36">
        <f>SUM([1]Abstract!G9+C16+C17+C18)</f>
        <v>644.6852901499999</v>
      </c>
      <c r="D6" s="37" t="s">
        <v>12</v>
      </c>
      <c r="E6" s="38" t="s">
        <v>13</v>
      </c>
      <c r="F6" s="39"/>
      <c r="G6" s="40"/>
      <c r="I6" s="42" t="str">
        <f>[2]PrSec_Report!J4</f>
        <v xml:space="preserve">Avg. RE Rate </v>
      </c>
      <c r="J6" s="43" t="e">
        <f>L10</f>
        <v>#DIV/0!</v>
      </c>
      <c r="L6" s="44"/>
    </row>
    <row r="7" spans="1:23" ht="24.6" customHeight="1">
      <c r="A7" s="45" t="s">
        <v>14</v>
      </c>
      <c r="B7" s="46" t="s">
        <v>15</v>
      </c>
      <c r="C7" s="47">
        <f>[1]Abstract!G29</f>
        <v>11.77</v>
      </c>
      <c r="D7" s="48"/>
      <c r="E7" s="49" t="s">
        <v>16</v>
      </c>
      <c r="F7" s="50" t="str">
        <f>ROUND([2]Report_DPS!D64,2)&amp;" LU @ Rs."&amp;'[2]Form-6_ImportExport'!AF7&amp;"/Unit = Rs. "&amp;ROUND([2]Report_DPS!D64*'[2]Form-6_ImportExport'!AF7,1)*-1&amp;"Lac (Aprx.)"</f>
        <v>14.52 LU @ Rs.4.29/Unit = Rs. -62.3Lac (Aprx.)</v>
      </c>
      <c r="G7" s="51">
        <f>ROUND([2]Report_DPS!D64*'[2]Form-6_ImportExport'!AF7,1)*-1</f>
        <v>-62.3</v>
      </c>
      <c r="I7" s="32" t="str">
        <f>[2]PrSec_Report!J5</f>
        <v>Avg.UI Rate</v>
      </c>
      <c r="J7" s="32">
        <f>[2]PrSec_Report!K5</f>
        <v>2.9382883206173855</v>
      </c>
      <c r="L7" s="26"/>
    </row>
    <row r="8" spans="1:23" ht="19.5" customHeight="1">
      <c r="A8" s="27" t="s">
        <v>17</v>
      </c>
      <c r="B8" s="28" t="s">
        <v>18</v>
      </c>
      <c r="C8" s="52">
        <f>C14+C19</f>
        <v>343.66717499999999</v>
      </c>
      <c r="D8" s="48"/>
      <c r="E8" s="49" t="s">
        <v>19</v>
      </c>
      <c r="F8" s="50" t="str">
        <f>ROUND('[2]Form-4B URS_booked'!BC105,2)&amp;" LU @ Rs."&amp;ROUND('[2]Form-4B URS_booked'!BC109,2)&amp;"/Unit  = Rs. "&amp;ROUND('[2]Form-4B URS_booked'!BC105*'[2]Form-4B URS_booked'!BC109,1)*-1&amp;"Lac (Aprx.)"</f>
        <v>2.32 LU @ Rs.3.12/Unit  = Rs. -7.2Lac (Aprx.)</v>
      </c>
      <c r="G8" s="51">
        <f>ROUND('[2]Form-4B URS_booked'!BC105*'[2]Form-4B URS_booked'!BC109,1)*-1</f>
        <v>-7.2</v>
      </c>
      <c r="L8" s="26"/>
    </row>
    <row r="9" spans="1:23" s="56" customFormat="1" ht="20.25" customHeight="1">
      <c r="A9" s="45" t="s">
        <v>20</v>
      </c>
      <c r="B9" s="53" t="s">
        <v>21</v>
      </c>
      <c r="C9" s="54"/>
      <c r="D9" s="48"/>
      <c r="E9" s="49" t="s">
        <v>22</v>
      </c>
      <c r="F9" s="50" t="str">
        <f>ROUND([2]Report_DPS!I45,2)&amp;" LU @ Rs."&amp;ROUND('[2]Form-6_ImportExport'!AF23,2)&amp;"/Unit  = Rs. "&amp;ROUND([2]Report_DPS!I45*'[2]Form-6_ImportExport'!AF23,1)&amp;"Lac (Aprx.)"</f>
        <v>12.15 LU @ Rs.3.68/Unit  = Rs. 44.7Lac (Aprx.)</v>
      </c>
      <c r="G9" s="55">
        <f>ROUND([2]Report_DPS!I45*'[2]Form-6_ImportExport'!AF23,1)</f>
        <v>44.7</v>
      </c>
      <c r="I9" s="4"/>
      <c r="J9" s="4"/>
      <c r="K9" s="4"/>
      <c r="L9" s="26"/>
      <c r="M9" s="4"/>
      <c r="V9" s="57"/>
    </row>
    <row r="10" spans="1:23" s="56" customFormat="1" ht="16.2" customHeight="1">
      <c r="A10" s="58"/>
      <c r="B10" s="53" t="s">
        <v>23</v>
      </c>
      <c r="C10" s="59">
        <f>[1]Abstract!O4</f>
        <v>0</v>
      </c>
      <c r="D10" s="48"/>
      <c r="E10" s="49" t="str">
        <f>[2]PrSec_Report!F7</f>
        <v>iv)RE Sale</v>
      </c>
      <c r="F10" s="60" t="e">
        <f>IF(J10=0,"",ROUND(J10,2)&amp;" LU @ Rs."&amp;ROUND(L10,2)&amp;"/Unit = Rs. "&amp;ROUND(J10*L10,1)&amp;"Lac (Aprx.)")</f>
        <v>#VALUE!</v>
      </c>
      <c r="G10" s="55" t="e">
        <f>ROUND(J10*L10,1)</f>
        <v>#VALUE!</v>
      </c>
      <c r="I10" s="61" t="s">
        <v>24</v>
      </c>
      <c r="J10" s="62" t="str">
        <f>'[2]Report_Daily Hrly Load Sheet '!AD112</f>
        <v>RE SALE</v>
      </c>
      <c r="K10" s="61" t="s">
        <v>25</v>
      </c>
      <c r="L10" s="63" t="e">
        <f>'[2]Form-6_ImportExport'!AF39</f>
        <v>#DIV/0!</v>
      </c>
      <c r="M10" s="4"/>
    </row>
    <row r="11" spans="1:23" s="56" customFormat="1" ht="13.2" customHeight="1">
      <c r="A11" s="58"/>
      <c r="B11" s="53" t="s">
        <v>26</v>
      </c>
      <c r="C11" s="54"/>
      <c r="D11" s="64"/>
      <c r="E11" s="65" t="str">
        <f>IF(J11=0,"","(v) RTM IEX Sale")</f>
        <v>(v) RTM IEX Sale</v>
      </c>
      <c r="F11" s="60" t="str">
        <f>IF(J11=0,"",ROUND(J11,2)&amp;" LU @ Rs."&amp;L11&amp;"/Unit = Rs. "&amp;ROUND(J11*L11,1)&amp;"Lac (Aprx.)")</f>
        <v>6.92 LU @ Rs.1.23/Unit = Rs. 8.5Lac (Aprx.)</v>
      </c>
      <c r="G11" s="66">
        <f>J11*L11</f>
        <v>8.5115999999999996</v>
      </c>
      <c r="I11" s="61" t="s">
        <v>27</v>
      </c>
      <c r="J11" s="67">
        <v>6.92</v>
      </c>
      <c r="K11" s="61" t="s">
        <v>25</v>
      </c>
      <c r="L11" s="68">
        <v>1.23</v>
      </c>
      <c r="M11" s="4"/>
    </row>
    <row r="12" spans="1:23" s="56" customFormat="1" ht="13.2" customHeight="1">
      <c r="A12" s="58"/>
      <c r="B12" s="53" t="s">
        <v>28</v>
      </c>
      <c r="C12" s="59">
        <f>SUM([1]Abstract!O10:O21)</f>
        <v>162.73342500000001</v>
      </c>
      <c r="D12" s="64"/>
      <c r="E12" s="69" t="str">
        <f>IF(J11=0,IF(G9-ABS(G7+G8)&gt;=0,"Net Additional Sale =(iii+iv)-(i+ii)","Net additional Purchase =(i+ii)-(iii)"),IF(G9-ABS(G7+G8)&gt;=0,"Net Additional Sale =(iii+iv+v)-(i+ii)","Net additional Purchase =(i+ii)-(iii+v)"))</f>
        <v>Net additional Purchase =(i+ii)-(iii+v)</v>
      </c>
      <c r="F12" s="70" t="e">
        <f>"Rs. "&amp;ROUND(G12,2)&amp;" Lac. (Aprx.)"</f>
        <v>#VALUE!</v>
      </c>
      <c r="G12" s="66" t="e">
        <f>(G9+G10+G11)-(G7+G8)</f>
        <v>#VALUE!</v>
      </c>
      <c r="I12" s="25" t="s">
        <v>29</v>
      </c>
      <c r="J12" s="25"/>
      <c r="K12" s="61" t="s">
        <v>25</v>
      </c>
      <c r="L12" s="71"/>
      <c r="M12" s="4"/>
      <c r="W12" s="57"/>
    </row>
    <row r="13" spans="1:23" s="56" customFormat="1" ht="13.2" customHeight="1">
      <c r="A13" s="58"/>
      <c r="B13" s="53" t="s">
        <v>30</v>
      </c>
      <c r="C13" s="59">
        <f>SUM([1]Abstract!O6,[1]Abstract!O7,[1]Abstract!O19)</f>
        <v>52.8</v>
      </c>
      <c r="D13" s="64"/>
      <c r="E13" s="69"/>
      <c r="F13" s="70"/>
      <c r="G13" s="66"/>
      <c r="I13" s="4"/>
      <c r="J13" s="4"/>
      <c r="K13" s="4"/>
      <c r="L13" s="26"/>
      <c r="M13" s="4"/>
    </row>
    <row r="14" spans="1:23" s="56" customFormat="1" ht="13.2" customHeight="1">
      <c r="A14" s="58"/>
      <c r="B14" s="72" t="s">
        <v>31</v>
      </c>
      <c r="C14" s="59">
        <f>SUM(C10:C13)</f>
        <v>215.53342500000002</v>
      </c>
      <c r="D14" s="73"/>
      <c r="E14" s="69"/>
      <c r="F14" s="74"/>
      <c r="G14" s="66"/>
      <c r="I14" s="4"/>
      <c r="J14" s="4"/>
      <c r="K14" s="4"/>
      <c r="L14" s="26"/>
      <c r="M14" s="4"/>
    </row>
    <row r="15" spans="1:23" s="56" customFormat="1" ht="13.95" customHeight="1">
      <c r="A15" s="45" t="s">
        <v>32</v>
      </c>
      <c r="B15" s="53" t="s">
        <v>33</v>
      </c>
      <c r="C15" s="75"/>
      <c r="D15" s="76" t="s">
        <v>34</v>
      </c>
      <c r="E15" s="77" t="s">
        <v>35</v>
      </c>
      <c r="F15" s="78"/>
      <c r="G15" s="66"/>
      <c r="I15" s="4"/>
      <c r="J15" s="4"/>
      <c r="K15" s="4"/>
      <c r="L15" s="26"/>
      <c r="M15" s="4"/>
    </row>
    <row r="16" spans="1:23" s="56" customFormat="1" ht="14.4" customHeight="1">
      <c r="A16" s="58"/>
      <c r="B16" s="53" t="s">
        <v>23</v>
      </c>
      <c r="C16" s="79">
        <f>-'[1]Frm-6 GoHP POWER'!AK102+-'[1]Frm-6 GoHP POWER'!AG102+-'[1]Frm-6 GoHP POWER'!AH102</f>
        <v>103.88374999999995</v>
      </c>
      <c r="D16" s="80"/>
      <c r="E16" s="81" t="s">
        <v>36</v>
      </c>
      <c r="F16" s="82" t="str">
        <f>ROUND(J17,2)&amp;" LU @ Rs."&amp;L17&amp;"/Unit = Rs. "&amp;ROUND(J17*L17,1)&amp;"Lac (Aprx.)"</f>
        <v>89.66 LU @ Rs.2.19/Unit = Rs. 196.4Lac (Aprx.)</v>
      </c>
      <c r="G16" s="66"/>
      <c r="I16" s="4"/>
      <c r="J16" s="4"/>
      <c r="K16" s="4"/>
      <c r="L16" s="26"/>
    </row>
    <row r="17" spans="1:13" s="56" customFormat="1" ht="13.2" customHeight="1">
      <c r="A17" s="58"/>
      <c r="B17" s="53" t="s">
        <v>37</v>
      </c>
      <c r="C17" s="79">
        <f>-(SUM('[1]Frm-6 GoHP POWER'!AD102:AE102))+-(SUM('[1]Frm-6 GoHP POWER'!AC102))</f>
        <v>24.25</v>
      </c>
      <c r="D17" s="83"/>
      <c r="E17" s="84" t="str">
        <f>"ii) Sale to "&amp;I18</f>
        <v>ii) Sale to Other States</v>
      </c>
      <c r="F17" s="85" t="e">
        <f>ROUND(J18,2)&amp;" LU @ Rs."&amp;ROUND(L18,2)&amp;"/Unit = Rs. "&amp;ROUND(J18*L18,1)&amp;"Lac (Aprx.)"</f>
        <v>#DIV/0!</v>
      </c>
      <c r="G17" s="66"/>
      <c r="I17" s="61" t="s">
        <v>38</v>
      </c>
      <c r="J17" s="62">
        <f>[3]Report_GoHP!CN103</f>
        <v>89.659699999999972</v>
      </c>
      <c r="K17" s="61" t="s">
        <v>25</v>
      </c>
      <c r="L17" s="86">
        <v>2.19</v>
      </c>
    </row>
    <row r="18" spans="1:13" s="56" customFormat="1" ht="18" customHeight="1">
      <c r="A18" s="58"/>
      <c r="B18" s="53" t="s">
        <v>39</v>
      </c>
      <c r="C18" s="75"/>
      <c r="D18" s="83"/>
      <c r="E18" s="87" t="str">
        <f>IF(J19=0,"","iii) RTM IEX Sale")</f>
        <v/>
      </c>
      <c r="F18" s="88" t="str">
        <f>IF(J19=0,"",ROUND(J19,2)&amp;" LU @ Rs."&amp;L19&amp;"/Unit = Rs. "&amp;ROUND(J19*L19,1)&amp;"Lac (Aprx.)")</f>
        <v/>
      </c>
      <c r="G18" s="66"/>
      <c r="I18" s="61" t="s">
        <v>40</v>
      </c>
      <c r="J18" s="62">
        <f>[3]Report_GoHP!$CK$102</f>
        <v>0.5129999999999999</v>
      </c>
      <c r="K18" s="61" t="s">
        <v>25</v>
      </c>
      <c r="L18" s="63" t="e">
        <f>'[2]Form-9_GoHP POWER'!AS4</f>
        <v>#DIV/0!</v>
      </c>
    </row>
    <row r="19" spans="1:13" s="56" customFormat="1" ht="13.2" customHeight="1">
      <c r="A19" s="58"/>
      <c r="B19" s="72" t="s">
        <v>41</v>
      </c>
      <c r="C19" s="59">
        <f>SUM(C15:C18)</f>
        <v>128.13374999999996</v>
      </c>
      <c r="D19" s="89"/>
      <c r="E19" s="90" t="str">
        <f>IF(J19=0,"Net Sale=(i+ii)","Net Sale=(i+ii+iii)")</f>
        <v>Net Sale=(i+ii)</v>
      </c>
      <c r="F19" s="91" t="e">
        <f>"Rs. "&amp;ROUND(J17*L17,1)+ROUND(J18*L18,1)+ROUND(J19*L19,1)&amp;"Lac (Aprx.)"</f>
        <v>#DIV/0!</v>
      </c>
      <c r="G19" s="66"/>
      <c r="I19" s="61" t="s">
        <v>42</v>
      </c>
      <c r="J19" s="67"/>
      <c r="K19" s="61" t="s">
        <v>25</v>
      </c>
      <c r="L19" s="68">
        <v>0</v>
      </c>
    </row>
    <row r="20" spans="1:13" s="56" customFormat="1" ht="18.75" customHeight="1">
      <c r="A20" s="27" t="s">
        <v>43</v>
      </c>
      <c r="B20" s="28" t="s">
        <v>44</v>
      </c>
      <c r="C20" s="29">
        <f>C5-C8</f>
        <v>312.7881151499999</v>
      </c>
      <c r="D20" s="83"/>
      <c r="E20" s="92" t="s">
        <v>9</v>
      </c>
      <c r="F20" s="93" t="str">
        <f>"Rs. "&amp;J5&amp;"/Unit"</f>
        <v>Rs. 3.33/Unit</v>
      </c>
      <c r="G20" s="66"/>
      <c r="I20" s="94"/>
      <c r="J20" s="95"/>
      <c r="K20" s="94"/>
      <c r="L20" s="96"/>
      <c r="M20" s="97"/>
    </row>
    <row r="21" spans="1:13" s="56" customFormat="1" ht="39.6" customHeight="1">
      <c r="A21" s="27">
        <v>4</v>
      </c>
      <c r="B21" s="28" t="s">
        <v>45</v>
      </c>
      <c r="C21" s="29">
        <f>'[1]Frm-3 DEMAND'!G108</f>
        <v>290</v>
      </c>
      <c r="D21" s="83"/>
      <c r="E21" s="92"/>
      <c r="F21" s="93"/>
      <c r="G21" s="66"/>
    </row>
    <row r="22" spans="1:13" s="56" customFormat="1" ht="21.6" hidden="1" customHeight="1">
      <c r="A22" s="98" t="s">
        <v>46</v>
      </c>
      <c r="B22" s="99" t="s">
        <v>47</v>
      </c>
      <c r="C22" s="100" t="str">
        <f>ROUND(I24,2)&amp;" LU"</f>
        <v>19633876 LU</v>
      </c>
      <c r="D22" s="83"/>
      <c r="E22" s="92"/>
      <c r="F22" s="93"/>
      <c r="G22" s="66"/>
      <c r="I22" s="56" t="s">
        <v>48</v>
      </c>
    </row>
    <row r="23" spans="1:13" s="56" customFormat="1" ht="45" hidden="1" customHeight="1">
      <c r="A23" s="98" t="s">
        <v>49</v>
      </c>
      <c r="B23" s="99" t="s">
        <v>50</v>
      </c>
      <c r="C23" s="100" t="str">
        <f>ROUND(('[2]Report_DPS (HPSLDC)'!I71-I24),2)&amp;" LU"</f>
        <v>-19633548.51 LU</v>
      </c>
      <c r="D23" s="83"/>
      <c r="E23" s="92"/>
      <c r="F23" s="93"/>
      <c r="G23" s="66"/>
      <c r="I23" s="101" t="s">
        <v>51</v>
      </c>
    </row>
    <row r="24" spans="1:13" s="56" customFormat="1" ht="15.75" customHeight="1" thickBot="1">
      <c r="A24" s="102" t="s">
        <v>52</v>
      </c>
      <c r="B24" s="103" t="s">
        <v>53</v>
      </c>
      <c r="C24" s="104">
        <f>C20-C21</f>
        <v>22.788115149999896</v>
      </c>
      <c r="D24" s="73"/>
      <c r="E24" s="73"/>
      <c r="F24" s="74"/>
      <c r="G24" s="66"/>
      <c r="I24" s="105">
        <f>'[2]Form-1_AnticipatedVsActual_BI'!I75</f>
        <v>19633876</v>
      </c>
    </row>
    <row r="25" spans="1:13" s="56" customFormat="1" ht="19.5" customHeight="1" thickBot="1">
      <c r="A25" s="106" t="s">
        <v>54</v>
      </c>
      <c r="B25" s="107"/>
      <c r="C25" s="108">
        <f>[1]Abstract!L1</f>
        <v>44402</v>
      </c>
      <c r="D25" s="109"/>
      <c r="E25" s="110"/>
      <c r="F25" s="111"/>
      <c r="G25" s="66"/>
      <c r="I25" s="105"/>
    </row>
    <row r="26" spans="1:13" s="56" customFormat="1" ht="19.5" customHeight="1">
      <c r="A26" s="48"/>
      <c r="B26" s="112"/>
      <c r="C26" s="113"/>
      <c r="D26" s="83"/>
      <c r="G26" s="66"/>
      <c r="I26" s="101"/>
    </row>
    <row r="27" spans="1:13" s="56" customFormat="1" ht="19.5" customHeight="1">
      <c r="A27" s="114"/>
      <c r="B27" s="112"/>
      <c r="C27" s="115"/>
      <c r="D27" s="83"/>
      <c r="G27" s="66"/>
      <c r="I27" s="116" t="e">
        <f>AVERAGE(L17:L19)</f>
        <v>#DIV/0!</v>
      </c>
    </row>
    <row r="28" spans="1:13" s="56" customFormat="1" ht="19.5" customHeight="1">
      <c r="A28" s="114"/>
      <c r="B28" s="112"/>
      <c r="C28" s="115"/>
      <c r="D28" s="83"/>
      <c r="G28" s="66"/>
    </row>
    <row r="29" spans="1:13" s="56" customFormat="1" ht="32.4" customHeight="1">
      <c r="A29" s="117"/>
      <c r="B29" s="112"/>
      <c r="C29" s="118"/>
      <c r="D29" s="83"/>
      <c r="G29" s="66"/>
    </row>
    <row r="30" spans="1:13" s="56" customFormat="1" ht="19.5" customHeight="1">
      <c r="A30" s="119"/>
      <c r="B30" s="120"/>
      <c r="C30" s="121"/>
      <c r="D30" s="83"/>
      <c r="E30" s="122"/>
      <c r="F30" s="122"/>
      <c r="G30" s="66"/>
    </row>
    <row r="31" spans="1:13" s="56" customFormat="1" ht="19.5" customHeight="1">
      <c r="A31" s="123"/>
      <c r="B31" s="124"/>
      <c r="C31" s="125"/>
      <c r="D31" s="83"/>
      <c r="E31" s="122"/>
      <c r="F31" s="122"/>
      <c r="G31" s="66"/>
    </row>
    <row r="32" spans="1:13" s="56" customFormat="1" ht="19.5" customHeight="1">
      <c r="A32" s="123"/>
      <c r="B32" s="124"/>
      <c r="C32" s="125"/>
      <c r="D32" s="83"/>
      <c r="E32" s="122"/>
      <c r="F32" s="122"/>
      <c r="G32" s="66"/>
    </row>
    <row r="33" spans="1:13" s="56" customFormat="1" ht="19.5" customHeight="1">
      <c r="A33" s="119"/>
      <c r="B33" s="124"/>
      <c r="C33" s="125"/>
      <c r="D33" s="83"/>
      <c r="E33" s="122"/>
      <c r="F33" s="122"/>
      <c r="G33" s="66"/>
    </row>
    <row r="34" spans="1:13" s="56" customFormat="1" ht="46.2" customHeight="1">
      <c r="A34" s="126"/>
      <c r="B34" s="127"/>
      <c r="C34" s="128"/>
      <c r="D34" s="83"/>
      <c r="E34" s="122"/>
      <c r="F34" s="122"/>
      <c r="G34" s="66"/>
    </row>
    <row r="35" spans="1:13" s="56" customFormat="1" ht="22.2" customHeight="1">
      <c r="D35" s="83"/>
      <c r="E35" s="122"/>
      <c r="F35" s="122"/>
      <c r="G35" s="66"/>
    </row>
    <row r="36" spans="1:13" s="56" customFormat="1" ht="42" customHeight="1">
      <c r="D36" s="83"/>
      <c r="G36" s="66"/>
    </row>
    <row r="37" spans="1:13" s="56" customFormat="1" ht="45.6" customHeight="1">
      <c r="D37" s="83"/>
      <c r="E37" s="129"/>
      <c r="F37" s="129"/>
      <c r="G37" s="66"/>
    </row>
    <row r="38" spans="1:13" s="56" customFormat="1" ht="23.25" customHeight="1">
      <c r="B38" s="130"/>
      <c r="D38" s="83"/>
      <c r="E38" s="130"/>
      <c r="F38" s="130"/>
      <c r="G38" s="66"/>
    </row>
    <row r="39" spans="1:13" s="56" customFormat="1" ht="39.75" customHeight="1">
      <c r="B39" s="131"/>
      <c r="D39" s="130"/>
      <c r="E39" s="130"/>
      <c r="F39" s="130"/>
      <c r="G39" s="66"/>
    </row>
    <row r="40" spans="1:13" s="56" customFormat="1" ht="22.5" customHeight="1">
      <c r="A40" s="130"/>
      <c r="B40" s="122"/>
      <c r="C40" s="130"/>
      <c r="D40" s="10"/>
      <c r="E40" s="10"/>
      <c r="F40" s="10"/>
      <c r="G40" s="66"/>
    </row>
    <row r="41" spans="1:13" ht="42.75" customHeight="1">
      <c r="A41" s="131"/>
      <c r="C41" s="131"/>
      <c r="D41" s="10"/>
      <c r="E41" s="10"/>
      <c r="F41" s="10"/>
      <c r="G41" s="10"/>
      <c r="I41" s="56"/>
      <c r="J41" s="56"/>
      <c r="K41" s="56"/>
      <c r="L41" s="56"/>
      <c r="M41" s="56"/>
    </row>
    <row r="42" spans="1:13" ht="18" customHeight="1">
      <c r="A42" s="83"/>
      <c r="C42" s="122"/>
      <c r="G42" s="10"/>
      <c r="I42" s="56"/>
      <c r="J42" s="56"/>
      <c r="K42" s="56"/>
      <c r="L42" s="56"/>
      <c r="M42" s="56"/>
    </row>
    <row r="43" spans="1:13" ht="22.5" customHeight="1">
      <c r="I43" s="56"/>
      <c r="J43" s="56"/>
      <c r="K43" s="56"/>
      <c r="L43" s="56"/>
      <c r="M43" s="56"/>
    </row>
    <row r="44" spans="1:13" ht="22.5" customHeight="1">
      <c r="I44" s="56"/>
      <c r="J44" s="56"/>
      <c r="K44" s="56"/>
      <c r="L44" s="56"/>
      <c r="M44" s="56"/>
    </row>
    <row r="45" spans="1:13" ht="22.5" customHeight="1">
      <c r="I45" s="56"/>
      <c r="J45" s="56"/>
      <c r="K45" s="56"/>
      <c r="L45" s="56"/>
      <c r="M45" s="56"/>
    </row>
    <row r="46" spans="1:13" ht="36" customHeight="1">
      <c r="I46" s="56"/>
      <c r="J46" s="56"/>
      <c r="K46" s="56"/>
      <c r="L46" s="56"/>
      <c r="M46" s="56"/>
    </row>
    <row r="47" spans="1:13" ht="20.25" customHeight="1">
      <c r="I47" s="56"/>
      <c r="J47" s="56"/>
      <c r="K47" s="56"/>
      <c r="L47" s="56"/>
      <c r="M47" s="56"/>
    </row>
    <row r="48" spans="1:13" ht="22.5" customHeight="1"/>
    <row r="49" spans="2:13" ht="22.5" customHeight="1"/>
    <row r="50" spans="2:13" ht="20.25" customHeight="1"/>
    <row r="51" spans="2:13" ht="18" customHeight="1"/>
    <row r="52" spans="2:13" ht="20.25" customHeight="1"/>
    <row r="53" spans="2:13" ht="18" customHeight="1"/>
    <row r="54" spans="2:13" s="56" customFormat="1" ht="18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s="56" customFormat="1" ht="18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61" spans="2:13">
      <c r="M61" s="56"/>
    </row>
    <row r="62" spans="2:13">
      <c r="M62" s="56"/>
    </row>
  </sheetData>
  <mergeCells count="8">
    <mergeCell ref="E12:E14"/>
    <mergeCell ref="A25:B25"/>
    <mergeCell ref="A1:C1"/>
    <mergeCell ref="D1:F1"/>
    <mergeCell ref="A2:C2"/>
    <mergeCell ref="D2:F2"/>
    <mergeCell ref="A4:C4"/>
    <mergeCell ref="D4:F4"/>
  </mergeCells>
  <hyperlinks>
    <hyperlink ref="I23" r:id="rId1" display="http://14.139.247.11/"/>
    <hyperlink ref="I4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Anticipated PS</vt:lpstr>
      <vt:lpstr>'Anticipated PS'!Print_Area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2021-07-24T18:05:54Z</dcterms:created>
  <dcterms:modified xsi:type="dcterms:W3CDTF">2021-07-24T18:06:12Z</dcterms:modified>
</cp:coreProperties>
</file>