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50" windowWidth="22050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44525"/>
</workbook>
</file>

<file path=xl/calcChain.xml><?xml version="1.0" encoding="utf-8"?>
<calcChain xmlns="http://schemas.openxmlformats.org/spreadsheetml/2006/main">
  <c r="I84" i="1" l="1"/>
  <c r="D84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F68" i="1" s="1"/>
  <c r="H68" i="1"/>
  <c r="D68" i="1"/>
  <c r="C68" i="1"/>
  <c r="B68" i="1"/>
  <c r="I67" i="1"/>
  <c r="F67" i="1" s="1"/>
  <c r="H67" i="1"/>
  <c r="D67" i="1"/>
  <c r="C67" i="1"/>
  <c r="B67" i="1"/>
  <c r="I66" i="1"/>
  <c r="H66" i="1"/>
  <c r="D66" i="1"/>
  <c r="C66" i="1"/>
  <c r="B66" i="1"/>
  <c r="I65" i="1"/>
  <c r="H65" i="1"/>
  <c r="F65" i="1"/>
  <c r="I64" i="1"/>
  <c r="F64" i="1" s="1"/>
  <c r="H64" i="1"/>
  <c r="I63" i="1"/>
  <c r="F63" i="1" s="1"/>
  <c r="H63" i="1"/>
  <c r="D63" i="1"/>
  <c r="C116" i="1" s="1"/>
  <c r="D62" i="1"/>
  <c r="I61" i="1"/>
  <c r="H61" i="1"/>
  <c r="F61" i="1"/>
  <c r="I60" i="1"/>
  <c r="F60" i="1" s="1"/>
  <c r="H60" i="1"/>
  <c r="D60" i="1"/>
  <c r="B60" i="1"/>
  <c r="D59" i="1"/>
  <c r="B59" i="1"/>
  <c r="I58" i="1"/>
  <c r="E121" i="1" s="1"/>
  <c r="H58" i="1"/>
  <c r="D58" i="1"/>
  <c r="C115" i="1" s="1"/>
  <c r="B58" i="1"/>
  <c r="I57" i="1"/>
  <c r="H57" i="1"/>
  <c r="F57" i="1"/>
  <c r="D57" i="1"/>
  <c r="D55" i="1"/>
  <c r="C114" i="1" s="1"/>
  <c r="D54" i="1"/>
  <c r="D53" i="1"/>
  <c r="C113" i="1" s="1"/>
  <c r="I52" i="1"/>
  <c r="H52" i="1"/>
  <c r="F52" i="1"/>
  <c r="D52" i="1"/>
  <c r="B52" i="1"/>
  <c r="D51" i="1"/>
  <c r="B51" i="1"/>
  <c r="G50" i="1"/>
  <c r="I49" i="1"/>
  <c r="H49" i="1"/>
  <c r="D49" i="1"/>
  <c r="I48" i="1"/>
  <c r="I51" i="1" s="1"/>
  <c r="H48" i="1"/>
  <c r="M47" i="1"/>
  <c r="I45" i="1"/>
  <c r="G45" i="1"/>
  <c r="F45" i="1"/>
  <c r="G44" i="1"/>
  <c r="D50" i="1" s="1"/>
  <c r="F44" i="1"/>
  <c r="H43" i="1"/>
  <c r="G43" i="1"/>
  <c r="F43" i="1"/>
  <c r="E43" i="1"/>
  <c r="C43" i="1"/>
  <c r="H42" i="1"/>
  <c r="G42" i="1"/>
  <c r="F42" i="1"/>
  <c r="E42" i="1"/>
  <c r="D42" i="1"/>
  <c r="C42" i="1"/>
  <c r="B42" i="1"/>
  <c r="F40" i="1"/>
  <c r="I38" i="1"/>
  <c r="H38" i="1"/>
  <c r="G38" i="1"/>
  <c r="F38" i="1"/>
  <c r="E38" i="1"/>
  <c r="D38" i="1"/>
  <c r="F37" i="1"/>
  <c r="E37" i="1"/>
  <c r="D37" i="1"/>
  <c r="I36" i="1"/>
  <c r="G36" i="1" s="1"/>
  <c r="H36" i="1"/>
  <c r="F36" i="1"/>
  <c r="E36" i="1"/>
  <c r="D36" i="1"/>
  <c r="C33" i="1"/>
  <c r="M46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I20" i="1"/>
  <c r="H20" i="1"/>
  <c r="G20" i="1"/>
  <c r="F20" i="1"/>
  <c r="E20" i="1"/>
  <c r="D20" i="1"/>
  <c r="R16" i="1"/>
  <c r="D11" i="1"/>
  <c r="I5" i="1" s="1"/>
  <c r="C1" i="1"/>
  <c r="G33" i="1" l="1"/>
  <c r="D47" i="1" s="1"/>
  <c r="I71" i="1"/>
  <c r="K66" i="1" s="1"/>
  <c r="C83" i="1"/>
  <c r="F33" i="1"/>
  <c r="N31" i="1" s="1"/>
  <c r="E33" i="1"/>
  <c r="D83" i="1"/>
  <c r="I83" i="1"/>
  <c r="S57" i="1"/>
  <c r="D33" i="1"/>
  <c r="G37" i="1"/>
  <c r="H71" i="1"/>
  <c r="D61" i="1"/>
  <c r="I77" i="1"/>
  <c r="F66" i="1"/>
  <c r="D48" i="1"/>
  <c r="N33" i="1" l="1"/>
  <c r="D56" i="1"/>
  <c r="D64" i="1" s="1"/>
  <c r="B121" i="1"/>
  <c r="C112" i="1"/>
  <c r="I72" i="1" l="1"/>
  <c r="I74" i="1" s="1"/>
  <c r="D117" i="1" s="1"/>
  <c r="D85" i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<sst xmlns="http://schemas.openxmlformats.org/spreadsheetml/2006/main" count="145" uniqueCount="138">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</sst>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8" fillId="0" borderId="0" xfId="1" applyFont="1" applyBorder="1" applyProtection="1"/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12" fillId="16" borderId="32" xfId="1" applyFont="1" applyFill="1" applyBorder="1" applyProtection="1"/>
    <xf numFmtId="0" fontId="7" fillId="0" borderId="27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2" fontId="7" fillId="0" borderId="15" xfId="1" applyNumberFormat="1" applyFont="1" applyBorder="1" applyAlignment="1" applyProtection="1">
      <alignment horizontal="center" vertical="center" wrapText="1"/>
    </xf>
    <xf numFmtId="49" fontId="7" fillId="0" borderId="7" xfId="1" applyNumberFormat="1" applyFont="1" applyBorder="1" applyAlignment="1" applyProtection="1">
      <alignment horizontal="center" vertical="top" wrapText="1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6" fillId="0" borderId="27" xfId="1" applyFont="1" applyBorder="1" applyAlignment="1" applyProtection="1">
      <alignment horizontal="center" vertical="center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6" fillId="0" borderId="0" xfId="1" applyFont="1" applyBorder="1" applyProtection="1"/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6" fillId="0" borderId="15" xfId="1" applyFont="1" applyBorder="1" applyAlignment="1" applyProtection="1">
      <alignment horizontal="center" vertical="center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2" fontId="7" fillId="16" borderId="22" xfId="1" applyNumberFormat="1" applyFont="1" applyFill="1" applyBorder="1" applyAlignment="1" applyProtection="1">
      <alignment horizontal="center" vertical="center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0" xfId="1" applyFont="1" applyBorder="1" applyAlignment="1" applyProtection="1">
      <alignment horizontal="center" vertical="center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0" fontId="7" fillId="0" borderId="15" xfId="1" applyFont="1" applyBorder="1" applyAlignment="1" applyProtection="1">
      <alignment vertical="center"/>
    </xf>
    <xf numFmtId="0" fontId="6" fillId="0" borderId="27" xfId="1" applyFont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8" xfId="1" applyFont="1" applyBorder="1" applyAlignment="1" applyProtection="1">
      <alignment horizontal="left" vertical="center" wrapText="1"/>
    </xf>
    <xf numFmtId="0" fontId="7" fillId="0" borderId="26" xfId="1" quotePrefix="1" applyFont="1" applyBorder="1" applyAlignment="1" applyProtection="1">
      <alignment horizontal="left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27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0" fontId="7" fillId="0" borderId="15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8" fillId="19" borderId="35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0" fontId="7" fillId="0" borderId="38" xfId="1" applyFont="1" applyBorder="1" applyAlignment="1" applyProtection="1">
      <alignment horizontal="center" vertical="center" wrapText="1"/>
    </xf>
    <xf numFmtId="0" fontId="6" fillId="0" borderId="39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0" fontId="7" fillId="0" borderId="23" xfId="1" applyFont="1" applyBorder="1" applyAlignment="1" applyProtection="1">
      <alignment horizontal="left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0" fontId="7" fillId="16" borderId="33" xfId="1" applyFont="1" applyFill="1" applyBorder="1" applyAlignment="1" applyProtection="1">
      <alignment horizontal="center" vertical="center" wrapText="1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0" fontId="17" fillId="17" borderId="12" xfId="1" applyFont="1" applyFill="1" applyBorder="1" applyAlignment="1" applyProtection="1">
      <alignment horizontal="center" vertical="center" wrapText="1"/>
    </xf>
    <xf numFmtId="0" fontId="17" fillId="17" borderId="15" xfId="1" applyFont="1" applyFill="1" applyBorder="1" applyAlignment="1" applyProtection="1">
      <alignment horizontal="center" vertical="center" wrapText="1"/>
    </xf>
    <xf numFmtId="0" fontId="17" fillId="17" borderId="17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7" fillId="16" borderId="27" xfId="1" applyFont="1" applyFill="1" applyBorder="1" applyAlignment="1" applyProtection="1">
      <alignment horizontal="center" vertical="center"/>
    </xf>
    <xf numFmtId="0" fontId="7" fillId="16" borderId="23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7" fillId="0" borderId="34" xfId="1" applyFont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2" fontId="7" fillId="0" borderId="35" xfId="1" applyNumberFormat="1" applyFont="1" applyBorder="1" applyAlignment="1" applyProtection="1">
      <alignment horizontal="center" vertical="center"/>
    </xf>
    <xf numFmtId="1" fontId="11" fillId="0" borderId="35" xfId="1" applyNumberFormat="1" applyFont="1" applyFill="1" applyBorder="1" applyAlignment="1" applyProtection="1">
      <alignment horizontal="center" vertical="center"/>
    </xf>
    <xf numFmtId="1" fontId="11" fillId="0" borderId="23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4" xfId="1" applyFont="1" applyFill="1" applyBorder="1" applyAlignment="1" applyProtection="1">
      <alignment horizontal="center" vertical="center"/>
    </xf>
    <xf numFmtId="0" fontId="17" fillId="17" borderId="16" xfId="1" applyFont="1" applyFill="1" applyBorder="1" applyAlignment="1" applyProtection="1">
      <alignment horizontal="center" vertical="center"/>
    </xf>
    <xf numFmtId="0" fontId="8" fillId="17" borderId="15" xfId="1" applyFont="1" applyFill="1" applyBorder="1" applyProtection="1"/>
    <xf numFmtId="0" fontId="8" fillId="17" borderId="17" xfId="1" applyFont="1" applyFill="1" applyBorder="1" applyProtection="1"/>
    <xf numFmtId="0" fontId="18" fillId="17" borderId="12" xfId="1" applyFont="1" applyFill="1" applyBorder="1" applyAlignment="1" applyProtection="1">
      <alignment horizontal="center" vertical="center" wrapText="1"/>
    </xf>
    <xf numFmtId="0" fontId="18" fillId="17" borderId="15" xfId="1" applyFont="1" applyFill="1" applyBorder="1" applyAlignment="1" applyProtection="1">
      <alignment horizontal="center" vertical="center" wrapText="1"/>
    </xf>
    <xf numFmtId="0" fontId="18" fillId="17" borderId="17" xfId="1" applyFont="1" applyFill="1" applyBorder="1" applyAlignment="1" applyProtection="1">
      <alignment horizontal="center" vertical="center" wrapText="1"/>
    </xf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13" fillId="16" borderId="0" xfId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General</c:formatCode>
                <c:ptCount val="96"/>
                <c:pt idx="0">
                  <c:v>1043.6300000000001</c:v>
                </c:pt>
                <c:pt idx="1">
                  <c:v>1015</c:v>
                </c:pt>
                <c:pt idx="2">
                  <c:v>1026.95</c:v>
                </c:pt>
                <c:pt idx="3">
                  <c:v>993.4</c:v>
                </c:pt>
                <c:pt idx="4">
                  <c:v>989.33</c:v>
                </c:pt>
                <c:pt idx="5">
                  <c:v>990.49</c:v>
                </c:pt>
                <c:pt idx="6">
                  <c:v>998.12</c:v>
                </c:pt>
                <c:pt idx="7">
                  <c:v>1003.81</c:v>
                </c:pt>
                <c:pt idx="8">
                  <c:v>1011.21</c:v>
                </c:pt>
                <c:pt idx="9">
                  <c:v>1008.11</c:v>
                </c:pt>
                <c:pt idx="10">
                  <c:v>1019.55</c:v>
                </c:pt>
                <c:pt idx="11">
                  <c:v>1002.08</c:v>
                </c:pt>
                <c:pt idx="12">
                  <c:v>986.45</c:v>
                </c:pt>
                <c:pt idx="13">
                  <c:v>987.26</c:v>
                </c:pt>
                <c:pt idx="14">
                  <c:v>993.14</c:v>
                </c:pt>
                <c:pt idx="15">
                  <c:v>993.83</c:v>
                </c:pt>
                <c:pt idx="16">
                  <c:v>986.67</c:v>
                </c:pt>
                <c:pt idx="17">
                  <c:v>990.49</c:v>
                </c:pt>
                <c:pt idx="18">
                  <c:v>1004.82</c:v>
                </c:pt>
                <c:pt idx="19">
                  <c:v>1015.01</c:v>
                </c:pt>
                <c:pt idx="20">
                  <c:v>1036.6400000000001</c:v>
                </c:pt>
                <c:pt idx="21">
                  <c:v>1055.24</c:v>
                </c:pt>
                <c:pt idx="22">
                  <c:v>1078.81</c:v>
                </c:pt>
                <c:pt idx="23">
                  <c:v>1088.49</c:v>
                </c:pt>
                <c:pt idx="24">
                  <c:v>1133.6600000000001</c:v>
                </c:pt>
                <c:pt idx="25">
                  <c:v>1163.3599999999999</c:v>
                </c:pt>
                <c:pt idx="26">
                  <c:v>1180.23</c:v>
                </c:pt>
                <c:pt idx="27">
                  <c:v>1211.49</c:v>
                </c:pt>
                <c:pt idx="28">
                  <c:v>1234.48</c:v>
                </c:pt>
                <c:pt idx="29">
                  <c:v>1261.26</c:v>
                </c:pt>
                <c:pt idx="30">
                  <c:v>1312.78</c:v>
                </c:pt>
                <c:pt idx="31">
                  <c:v>1335.45</c:v>
                </c:pt>
                <c:pt idx="32">
                  <c:v>1333.26</c:v>
                </c:pt>
                <c:pt idx="33">
                  <c:v>1329.94</c:v>
                </c:pt>
                <c:pt idx="34">
                  <c:v>1362.86</c:v>
                </c:pt>
                <c:pt idx="35">
                  <c:v>1375.78</c:v>
                </c:pt>
                <c:pt idx="36">
                  <c:v>1366.87</c:v>
                </c:pt>
                <c:pt idx="37">
                  <c:v>1343.04</c:v>
                </c:pt>
                <c:pt idx="38">
                  <c:v>1368.96</c:v>
                </c:pt>
                <c:pt idx="39">
                  <c:v>1394.47</c:v>
                </c:pt>
                <c:pt idx="40">
                  <c:v>1386.68</c:v>
                </c:pt>
                <c:pt idx="41">
                  <c:v>1364.77</c:v>
                </c:pt>
                <c:pt idx="42">
                  <c:v>1354.22</c:v>
                </c:pt>
                <c:pt idx="43">
                  <c:v>1363.98</c:v>
                </c:pt>
                <c:pt idx="44">
                  <c:v>1372.91</c:v>
                </c:pt>
                <c:pt idx="45">
                  <c:v>1370.63</c:v>
                </c:pt>
                <c:pt idx="46">
                  <c:v>1350.15</c:v>
                </c:pt>
                <c:pt idx="47">
                  <c:v>1350.45</c:v>
                </c:pt>
                <c:pt idx="48">
                  <c:v>1334.13</c:v>
                </c:pt>
                <c:pt idx="49">
                  <c:v>1301.97</c:v>
                </c:pt>
                <c:pt idx="50">
                  <c:v>1320.19</c:v>
                </c:pt>
                <c:pt idx="51">
                  <c:v>1290.3499999999999</c:v>
                </c:pt>
                <c:pt idx="52">
                  <c:v>1248.17</c:v>
                </c:pt>
                <c:pt idx="53">
                  <c:v>1276.26</c:v>
                </c:pt>
                <c:pt idx="54">
                  <c:v>1309.43</c:v>
                </c:pt>
                <c:pt idx="55">
                  <c:v>1326.62</c:v>
                </c:pt>
                <c:pt idx="56">
                  <c:v>1322.89</c:v>
                </c:pt>
                <c:pt idx="57">
                  <c:v>1301.78</c:v>
                </c:pt>
                <c:pt idx="58">
                  <c:v>1319.33</c:v>
                </c:pt>
                <c:pt idx="59">
                  <c:v>1319.83</c:v>
                </c:pt>
                <c:pt idx="60">
                  <c:v>1325.37</c:v>
                </c:pt>
                <c:pt idx="61">
                  <c:v>1306.5999999999999</c:v>
                </c:pt>
                <c:pt idx="62">
                  <c:v>1306.33</c:v>
                </c:pt>
                <c:pt idx="63">
                  <c:v>1295.99</c:v>
                </c:pt>
                <c:pt idx="64">
                  <c:v>1310.83</c:v>
                </c:pt>
                <c:pt idx="65">
                  <c:v>1324.02</c:v>
                </c:pt>
                <c:pt idx="66">
                  <c:v>1304.25</c:v>
                </c:pt>
                <c:pt idx="67">
                  <c:v>1317.38</c:v>
                </c:pt>
                <c:pt idx="68">
                  <c:v>1321.91</c:v>
                </c:pt>
                <c:pt idx="69">
                  <c:v>1305.9100000000001</c:v>
                </c:pt>
                <c:pt idx="70">
                  <c:v>1261.74</c:v>
                </c:pt>
                <c:pt idx="71">
                  <c:v>1225.6400000000001</c:v>
                </c:pt>
                <c:pt idx="72">
                  <c:v>1213.93</c:v>
                </c:pt>
                <c:pt idx="73">
                  <c:v>1221.6400000000001</c:v>
                </c:pt>
                <c:pt idx="74">
                  <c:v>1184.46</c:v>
                </c:pt>
                <c:pt idx="75">
                  <c:v>1172.4100000000001</c:v>
                </c:pt>
                <c:pt idx="76">
                  <c:v>1156.33</c:v>
                </c:pt>
                <c:pt idx="77">
                  <c:v>1194.76</c:v>
                </c:pt>
                <c:pt idx="78">
                  <c:v>1229.9100000000001</c:v>
                </c:pt>
                <c:pt idx="79">
                  <c:v>1267.8</c:v>
                </c:pt>
                <c:pt idx="80">
                  <c:v>1303.1600000000001</c:v>
                </c:pt>
                <c:pt idx="81">
                  <c:v>1279.3800000000001</c:v>
                </c:pt>
                <c:pt idx="82">
                  <c:v>1284.1400000000001</c:v>
                </c:pt>
                <c:pt idx="83">
                  <c:v>1299.79</c:v>
                </c:pt>
                <c:pt idx="84">
                  <c:v>1290.46</c:v>
                </c:pt>
                <c:pt idx="85">
                  <c:v>1276.99</c:v>
                </c:pt>
                <c:pt idx="86">
                  <c:v>1242.45</c:v>
                </c:pt>
                <c:pt idx="87">
                  <c:v>1231.23</c:v>
                </c:pt>
                <c:pt idx="88">
                  <c:v>1224.1199999999999</c:v>
                </c:pt>
                <c:pt idx="89">
                  <c:v>1213.57</c:v>
                </c:pt>
                <c:pt idx="90">
                  <c:v>1192.27</c:v>
                </c:pt>
                <c:pt idx="91">
                  <c:v>1177.5899999999999</c:v>
                </c:pt>
                <c:pt idx="92">
                  <c:v>1166.8499999999999</c:v>
                </c:pt>
                <c:pt idx="93">
                  <c:v>1120.29</c:v>
                </c:pt>
                <c:pt idx="94">
                  <c:v>1115.81</c:v>
                </c:pt>
                <c:pt idx="95">
                  <c:v>1120.6600000000001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General</c:formatCode>
                <c:ptCount val="96"/>
                <c:pt idx="0">
                  <c:v>984.47000000000014</c:v>
                </c:pt>
                <c:pt idx="1">
                  <c:v>981.79</c:v>
                </c:pt>
                <c:pt idx="2">
                  <c:v>927.03</c:v>
                </c:pt>
                <c:pt idx="3">
                  <c:v>912.64</c:v>
                </c:pt>
                <c:pt idx="4">
                  <c:v>937.18000000000006</c:v>
                </c:pt>
                <c:pt idx="5">
                  <c:v>926.92000000000007</c:v>
                </c:pt>
                <c:pt idx="6">
                  <c:v>934.92000000000007</c:v>
                </c:pt>
                <c:pt idx="7">
                  <c:v>933.41999999999985</c:v>
                </c:pt>
                <c:pt idx="8">
                  <c:v>933.1</c:v>
                </c:pt>
                <c:pt idx="9">
                  <c:v>934.01</c:v>
                </c:pt>
                <c:pt idx="10">
                  <c:v>979.81999999999994</c:v>
                </c:pt>
                <c:pt idx="11">
                  <c:v>996.37</c:v>
                </c:pt>
                <c:pt idx="12">
                  <c:v>997.56999999999994</c:v>
                </c:pt>
                <c:pt idx="13">
                  <c:v>989.3</c:v>
                </c:pt>
                <c:pt idx="14">
                  <c:v>967.19</c:v>
                </c:pt>
                <c:pt idx="15">
                  <c:v>966.81999999999994</c:v>
                </c:pt>
                <c:pt idx="16">
                  <c:v>952.02</c:v>
                </c:pt>
                <c:pt idx="17">
                  <c:v>952.59</c:v>
                </c:pt>
                <c:pt idx="18">
                  <c:v>971.83</c:v>
                </c:pt>
                <c:pt idx="19">
                  <c:v>972.56999999999994</c:v>
                </c:pt>
                <c:pt idx="20">
                  <c:v>1014.9100000000001</c:v>
                </c:pt>
                <c:pt idx="21">
                  <c:v>1021.97</c:v>
                </c:pt>
                <c:pt idx="22">
                  <c:v>1040.1599999999999</c:v>
                </c:pt>
                <c:pt idx="23">
                  <c:v>1082.47</c:v>
                </c:pt>
                <c:pt idx="24">
                  <c:v>1172.3300000000002</c:v>
                </c:pt>
                <c:pt idx="25">
                  <c:v>1204.05</c:v>
                </c:pt>
                <c:pt idx="26">
                  <c:v>1254</c:v>
                </c:pt>
                <c:pt idx="27">
                  <c:v>1297.7</c:v>
                </c:pt>
                <c:pt idx="28">
                  <c:v>1273.24</c:v>
                </c:pt>
                <c:pt idx="29">
                  <c:v>1308.6600000000001</c:v>
                </c:pt>
                <c:pt idx="30">
                  <c:v>1334.82</c:v>
                </c:pt>
                <c:pt idx="31">
                  <c:v>1337.94</c:v>
                </c:pt>
                <c:pt idx="32">
                  <c:v>1348.21</c:v>
                </c:pt>
                <c:pt idx="33">
                  <c:v>1354.03</c:v>
                </c:pt>
                <c:pt idx="34">
                  <c:v>1357.84</c:v>
                </c:pt>
                <c:pt idx="35">
                  <c:v>1355.22</c:v>
                </c:pt>
                <c:pt idx="36">
                  <c:v>1359.05</c:v>
                </c:pt>
                <c:pt idx="37">
                  <c:v>1307</c:v>
                </c:pt>
                <c:pt idx="38">
                  <c:v>1302.3600000000001</c:v>
                </c:pt>
                <c:pt idx="39">
                  <c:v>1300.6400000000001</c:v>
                </c:pt>
                <c:pt idx="40">
                  <c:v>1355.8200000000002</c:v>
                </c:pt>
                <c:pt idx="41">
                  <c:v>1315.67</c:v>
                </c:pt>
                <c:pt idx="42">
                  <c:v>1313.75</c:v>
                </c:pt>
                <c:pt idx="43">
                  <c:v>1300.25</c:v>
                </c:pt>
                <c:pt idx="44">
                  <c:v>1412.8700000000001</c:v>
                </c:pt>
                <c:pt idx="45">
                  <c:v>1377.25</c:v>
                </c:pt>
                <c:pt idx="46">
                  <c:v>1363.2</c:v>
                </c:pt>
                <c:pt idx="47">
                  <c:v>1337.14</c:v>
                </c:pt>
                <c:pt idx="48">
                  <c:v>1248.4000000000001</c:v>
                </c:pt>
                <c:pt idx="49">
                  <c:v>1244.18</c:v>
                </c:pt>
                <c:pt idx="50">
                  <c:v>1257.1600000000001</c:v>
                </c:pt>
                <c:pt idx="51">
                  <c:v>1276.33</c:v>
                </c:pt>
                <c:pt idx="52">
                  <c:v>1248.02</c:v>
                </c:pt>
                <c:pt idx="53">
                  <c:v>1212.8499999999999</c:v>
                </c:pt>
                <c:pt idx="54">
                  <c:v>1212.9000000000001</c:v>
                </c:pt>
                <c:pt idx="55">
                  <c:v>1218.8599999999999</c:v>
                </c:pt>
                <c:pt idx="56">
                  <c:v>1252.6600000000001</c:v>
                </c:pt>
                <c:pt idx="57">
                  <c:v>1258.1199999999999</c:v>
                </c:pt>
                <c:pt idx="58">
                  <c:v>1245.6299999999999</c:v>
                </c:pt>
                <c:pt idx="59">
                  <c:v>1223.21</c:v>
                </c:pt>
                <c:pt idx="60">
                  <c:v>1326.81</c:v>
                </c:pt>
                <c:pt idx="61">
                  <c:v>1313.83</c:v>
                </c:pt>
                <c:pt idx="62">
                  <c:v>1317.6999999999998</c:v>
                </c:pt>
                <c:pt idx="63">
                  <c:v>1308.5</c:v>
                </c:pt>
                <c:pt idx="64">
                  <c:v>1286.3799999999999</c:v>
                </c:pt>
                <c:pt idx="65">
                  <c:v>1277.28</c:v>
                </c:pt>
                <c:pt idx="66">
                  <c:v>1274.3600000000001</c:v>
                </c:pt>
                <c:pt idx="67">
                  <c:v>1345.23</c:v>
                </c:pt>
                <c:pt idx="68">
                  <c:v>1305.24</c:v>
                </c:pt>
                <c:pt idx="69">
                  <c:v>1317.5800000000002</c:v>
                </c:pt>
                <c:pt idx="70">
                  <c:v>1319.23</c:v>
                </c:pt>
                <c:pt idx="71">
                  <c:v>1309.9100000000001</c:v>
                </c:pt>
                <c:pt idx="72">
                  <c:v>1225.8700000000001</c:v>
                </c:pt>
                <c:pt idx="73">
                  <c:v>1167.98</c:v>
                </c:pt>
                <c:pt idx="74">
                  <c:v>1121.49</c:v>
                </c:pt>
                <c:pt idx="75">
                  <c:v>1123.1200000000001</c:v>
                </c:pt>
                <c:pt idx="76">
                  <c:v>1017.8299999999999</c:v>
                </c:pt>
                <c:pt idx="77">
                  <c:v>1071.75</c:v>
                </c:pt>
                <c:pt idx="78">
                  <c:v>1228.0900000000001</c:v>
                </c:pt>
                <c:pt idx="79">
                  <c:v>1246.0999999999999</c:v>
                </c:pt>
                <c:pt idx="80">
                  <c:v>1326.42</c:v>
                </c:pt>
                <c:pt idx="81">
                  <c:v>1345.3000000000002</c:v>
                </c:pt>
                <c:pt idx="82">
                  <c:v>1273.0500000000002</c:v>
                </c:pt>
                <c:pt idx="83">
                  <c:v>1287.78</c:v>
                </c:pt>
                <c:pt idx="84">
                  <c:v>1316.33</c:v>
                </c:pt>
                <c:pt idx="85">
                  <c:v>1307.58</c:v>
                </c:pt>
                <c:pt idx="86">
                  <c:v>1243.56</c:v>
                </c:pt>
                <c:pt idx="87">
                  <c:v>1222.6500000000001</c:v>
                </c:pt>
                <c:pt idx="88">
                  <c:v>1235.25</c:v>
                </c:pt>
                <c:pt idx="89">
                  <c:v>1237.5899999999999</c:v>
                </c:pt>
                <c:pt idx="90">
                  <c:v>1227.1199999999999</c:v>
                </c:pt>
                <c:pt idx="91">
                  <c:v>1226.48</c:v>
                </c:pt>
                <c:pt idx="92">
                  <c:v>1227.33</c:v>
                </c:pt>
                <c:pt idx="93">
                  <c:v>1227.9299999999998</c:v>
                </c:pt>
                <c:pt idx="94">
                  <c:v>1204.8</c:v>
                </c:pt>
                <c:pt idx="95">
                  <c:v>1189.6000000000001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71040"/>
        <c:axId val="134072576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General</c:formatCode>
                <c:ptCount val="96"/>
                <c:pt idx="0">
                  <c:v>49.96</c:v>
                </c:pt>
                <c:pt idx="1">
                  <c:v>49.97</c:v>
                </c:pt>
                <c:pt idx="2">
                  <c:v>50.01</c:v>
                </c:pt>
                <c:pt idx="3">
                  <c:v>49.98</c:v>
                </c:pt>
                <c:pt idx="4">
                  <c:v>50.01</c:v>
                </c:pt>
                <c:pt idx="5">
                  <c:v>50.04</c:v>
                </c:pt>
                <c:pt idx="6">
                  <c:v>50.03</c:v>
                </c:pt>
                <c:pt idx="7">
                  <c:v>50.03</c:v>
                </c:pt>
                <c:pt idx="8">
                  <c:v>50.03</c:v>
                </c:pt>
                <c:pt idx="9">
                  <c:v>50.04</c:v>
                </c:pt>
                <c:pt idx="10">
                  <c:v>50.06</c:v>
                </c:pt>
                <c:pt idx="11">
                  <c:v>50.03</c:v>
                </c:pt>
                <c:pt idx="12">
                  <c:v>50.05</c:v>
                </c:pt>
                <c:pt idx="13">
                  <c:v>50.03</c:v>
                </c:pt>
                <c:pt idx="14">
                  <c:v>50.03</c:v>
                </c:pt>
                <c:pt idx="15">
                  <c:v>50.03</c:v>
                </c:pt>
                <c:pt idx="16">
                  <c:v>49.97</c:v>
                </c:pt>
                <c:pt idx="17">
                  <c:v>50.01</c:v>
                </c:pt>
                <c:pt idx="18">
                  <c:v>49.96</c:v>
                </c:pt>
                <c:pt idx="19">
                  <c:v>49.95</c:v>
                </c:pt>
                <c:pt idx="20">
                  <c:v>50.07</c:v>
                </c:pt>
                <c:pt idx="21">
                  <c:v>50.06</c:v>
                </c:pt>
                <c:pt idx="22">
                  <c:v>50.05</c:v>
                </c:pt>
                <c:pt idx="23">
                  <c:v>50.04</c:v>
                </c:pt>
                <c:pt idx="24">
                  <c:v>50.08</c:v>
                </c:pt>
                <c:pt idx="25">
                  <c:v>50.11</c:v>
                </c:pt>
                <c:pt idx="26">
                  <c:v>50.11</c:v>
                </c:pt>
                <c:pt idx="27">
                  <c:v>50.11</c:v>
                </c:pt>
                <c:pt idx="28">
                  <c:v>50.07</c:v>
                </c:pt>
                <c:pt idx="29">
                  <c:v>50.03</c:v>
                </c:pt>
                <c:pt idx="30">
                  <c:v>50.08</c:v>
                </c:pt>
                <c:pt idx="31">
                  <c:v>50.07</c:v>
                </c:pt>
                <c:pt idx="32">
                  <c:v>50.06</c:v>
                </c:pt>
                <c:pt idx="33">
                  <c:v>49.97</c:v>
                </c:pt>
                <c:pt idx="34">
                  <c:v>49.97</c:v>
                </c:pt>
                <c:pt idx="35">
                  <c:v>50.01</c:v>
                </c:pt>
                <c:pt idx="36">
                  <c:v>49.98</c:v>
                </c:pt>
                <c:pt idx="37">
                  <c:v>49.99</c:v>
                </c:pt>
                <c:pt idx="38">
                  <c:v>50.02</c:v>
                </c:pt>
                <c:pt idx="39">
                  <c:v>50.01</c:v>
                </c:pt>
                <c:pt idx="40">
                  <c:v>50.07</c:v>
                </c:pt>
                <c:pt idx="41">
                  <c:v>50.04</c:v>
                </c:pt>
                <c:pt idx="42">
                  <c:v>50</c:v>
                </c:pt>
                <c:pt idx="43">
                  <c:v>50.03</c:v>
                </c:pt>
                <c:pt idx="44">
                  <c:v>50.03</c:v>
                </c:pt>
                <c:pt idx="45">
                  <c:v>50.04</c:v>
                </c:pt>
                <c:pt idx="46">
                  <c:v>50.02</c:v>
                </c:pt>
                <c:pt idx="47">
                  <c:v>50.01</c:v>
                </c:pt>
                <c:pt idx="48">
                  <c:v>50.03</c:v>
                </c:pt>
                <c:pt idx="49">
                  <c:v>49.99</c:v>
                </c:pt>
                <c:pt idx="50">
                  <c:v>50.04</c:v>
                </c:pt>
                <c:pt idx="51">
                  <c:v>50.05</c:v>
                </c:pt>
                <c:pt idx="52">
                  <c:v>50.05</c:v>
                </c:pt>
                <c:pt idx="53">
                  <c:v>50.07</c:v>
                </c:pt>
                <c:pt idx="54">
                  <c:v>50.04</c:v>
                </c:pt>
                <c:pt idx="55">
                  <c:v>50.08</c:v>
                </c:pt>
                <c:pt idx="56">
                  <c:v>50.02</c:v>
                </c:pt>
                <c:pt idx="57">
                  <c:v>50.02</c:v>
                </c:pt>
                <c:pt idx="58">
                  <c:v>49.95</c:v>
                </c:pt>
                <c:pt idx="59">
                  <c:v>49.94</c:v>
                </c:pt>
                <c:pt idx="60">
                  <c:v>50.02</c:v>
                </c:pt>
                <c:pt idx="61">
                  <c:v>50.01</c:v>
                </c:pt>
                <c:pt idx="62">
                  <c:v>50.02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49.99</c:v>
                </c:pt>
                <c:pt idx="68">
                  <c:v>49.98</c:v>
                </c:pt>
                <c:pt idx="69">
                  <c:v>49.99</c:v>
                </c:pt>
                <c:pt idx="70">
                  <c:v>49.97</c:v>
                </c:pt>
                <c:pt idx="71">
                  <c:v>49.95</c:v>
                </c:pt>
                <c:pt idx="72">
                  <c:v>50</c:v>
                </c:pt>
                <c:pt idx="73">
                  <c:v>50.03</c:v>
                </c:pt>
                <c:pt idx="74">
                  <c:v>50.05</c:v>
                </c:pt>
                <c:pt idx="75">
                  <c:v>50.04</c:v>
                </c:pt>
                <c:pt idx="76">
                  <c:v>50.02</c:v>
                </c:pt>
                <c:pt idx="77">
                  <c:v>50.01</c:v>
                </c:pt>
                <c:pt idx="78">
                  <c:v>50.03</c:v>
                </c:pt>
                <c:pt idx="79">
                  <c:v>50.03</c:v>
                </c:pt>
                <c:pt idx="80">
                  <c:v>50.02</c:v>
                </c:pt>
                <c:pt idx="81">
                  <c:v>49.99</c:v>
                </c:pt>
                <c:pt idx="82">
                  <c:v>49.99</c:v>
                </c:pt>
                <c:pt idx="83">
                  <c:v>50</c:v>
                </c:pt>
                <c:pt idx="84">
                  <c:v>50.01</c:v>
                </c:pt>
                <c:pt idx="85">
                  <c:v>50.04</c:v>
                </c:pt>
                <c:pt idx="86">
                  <c:v>50.03</c:v>
                </c:pt>
                <c:pt idx="87">
                  <c:v>50.02</c:v>
                </c:pt>
                <c:pt idx="88">
                  <c:v>50</c:v>
                </c:pt>
                <c:pt idx="89">
                  <c:v>50</c:v>
                </c:pt>
                <c:pt idx="90">
                  <c:v>50.04</c:v>
                </c:pt>
                <c:pt idx="91">
                  <c:v>50.05</c:v>
                </c:pt>
                <c:pt idx="92">
                  <c:v>50.02</c:v>
                </c:pt>
                <c:pt idx="93">
                  <c:v>50.02</c:v>
                </c:pt>
                <c:pt idx="94">
                  <c:v>50.01</c:v>
                </c:pt>
                <c:pt idx="95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38432"/>
        <c:axId val="148699008"/>
      </c:lineChart>
      <c:catAx>
        <c:axId val="13407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34072576"/>
        <c:crosses val="autoZero"/>
        <c:auto val="1"/>
        <c:lblAlgn val="ctr"/>
        <c:lblOffset val="100"/>
        <c:noMultiLvlLbl val="0"/>
      </c:catAx>
      <c:valAx>
        <c:axId val="13407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34071040"/>
        <c:crosses val="autoZero"/>
        <c:crossBetween val="between"/>
      </c:valAx>
      <c:valAx>
        <c:axId val="148699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8738432"/>
        <c:crosses val="max"/>
        <c:crossBetween val="between"/>
      </c:valAx>
      <c:catAx>
        <c:axId val="14873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8699008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307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49.96</v>
          </cell>
          <cell r="E5">
            <v>1043.6300000000001</v>
          </cell>
          <cell r="T5">
            <v>984.47000000000014</v>
          </cell>
        </row>
        <row r="6">
          <cell r="B6" t="str">
            <v>00.15-00.30</v>
          </cell>
          <cell r="C6">
            <v>49.97</v>
          </cell>
          <cell r="E6">
            <v>1015</v>
          </cell>
          <cell r="T6">
            <v>981.79</v>
          </cell>
        </row>
        <row r="7">
          <cell r="B7" t="str">
            <v>00.30-00.45</v>
          </cell>
          <cell r="C7">
            <v>50.01</v>
          </cell>
          <cell r="E7">
            <v>1026.95</v>
          </cell>
          <cell r="T7">
            <v>927.03</v>
          </cell>
        </row>
        <row r="8">
          <cell r="B8" t="str">
            <v>00.45-01.00</v>
          </cell>
          <cell r="C8">
            <v>49.98</v>
          </cell>
          <cell r="E8">
            <v>993.4</v>
          </cell>
          <cell r="T8">
            <v>912.64</v>
          </cell>
        </row>
        <row r="9">
          <cell r="B9" t="str">
            <v>01.00-01.15</v>
          </cell>
          <cell r="C9">
            <v>50.01</v>
          </cell>
          <cell r="E9">
            <v>989.33</v>
          </cell>
          <cell r="T9">
            <v>937.18000000000006</v>
          </cell>
        </row>
        <row r="10">
          <cell r="B10" t="str">
            <v>01.15-01.30</v>
          </cell>
          <cell r="C10">
            <v>50.04</v>
          </cell>
          <cell r="E10">
            <v>990.49</v>
          </cell>
          <cell r="T10">
            <v>926.92000000000007</v>
          </cell>
        </row>
        <row r="11">
          <cell r="B11" t="str">
            <v>01.30-01.45</v>
          </cell>
          <cell r="C11">
            <v>50.03</v>
          </cell>
          <cell r="E11">
            <v>998.12</v>
          </cell>
          <cell r="T11">
            <v>934.92000000000007</v>
          </cell>
        </row>
        <row r="12">
          <cell r="B12" t="str">
            <v>01.45-02.00</v>
          </cell>
          <cell r="C12">
            <v>50.03</v>
          </cell>
          <cell r="E12">
            <v>1003.81</v>
          </cell>
          <cell r="T12">
            <v>933.41999999999985</v>
          </cell>
        </row>
        <row r="13">
          <cell r="B13" t="str">
            <v>02.00-02.15</v>
          </cell>
          <cell r="C13">
            <v>50.03</v>
          </cell>
          <cell r="E13">
            <v>1011.21</v>
          </cell>
          <cell r="T13">
            <v>933.1</v>
          </cell>
        </row>
        <row r="14">
          <cell r="B14" t="str">
            <v>02.15-02.30</v>
          </cell>
          <cell r="C14">
            <v>50.04</v>
          </cell>
          <cell r="E14">
            <v>1008.11</v>
          </cell>
          <cell r="T14">
            <v>934.01</v>
          </cell>
        </row>
        <row r="15">
          <cell r="B15" t="str">
            <v>02.30-02.45</v>
          </cell>
          <cell r="C15">
            <v>50.06</v>
          </cell>
          <cell r="E15">
            <v>1019.55</v>
          </cell>
          <cell r="T15">
            <v>979.81999999999994</v>
          </cell>
        </row>
        <row r="16">
          <cell r="B16" t="str">
            <v>02.45-03:00</v>
          </cell>
          <cell r="C16">
            <v>50.03</v>
          </cell>
          <cell r="E16">
            <v>1002.08</v>
          </cell>
          <cell r="T16">
            <v>996.37</v>
          </cell>
        </row>
        <row r="17">
          <cell r="B17" t="str">
            <v>03.00-03.15</v>
          </cell>
          <cell r="C17">
            <v>50.05</v>
          </cell>
          <cell r="E17">
            <v>986.45</v>
          </cell>
          <cell r="T17">
            <v>997.56999999999994</v>
          </cell>
        </row>
        <row r="18">
          <cell r="B18" t="str">
            <v>03.15-03.30</v>
          </cell>
          <cell r="C18">
            <v>50.03</v>
          </cell>
          <cell r="E18">
            <v>987.26</v>
          </cell>
          <cell r="T18">
            <v>989.3</v>
          </cell>
        </row>
        <row r="19">
          <cell r="B19" t="str">
            <v>03.30-03.45</v>
          </cell>
          <cell r="C19">
            <v>50.03</v>
          </cell>
          <cell r="E19">
            <v>993.14</v>
          </cell>
          <cell r="T19">
            <v>967.19</v>
          </cell>
        </row>
        <row r="20">
          <cell r="B20" t="str">
            <v>03.45-04.00</v>
          </cell>
          <cell r="C20">
            <v>50.03</v>
          </cell>
          <cell r="E20">
            <v>993.83</v>
          </cell>
          <cell r="T20">
            <v>966.81999999999994</v>
          </cell>
        </row>
        <row r="21">
          <cell r="B21" t="str">
            <v>04.00-04.15</v>
          </cell>
          <cell r="C21">
            <v>49.97</v>
          </cell>
          <cell r="E21">
            <v>986.67</v>
          </cell>
          <cell r="T21">
            <v>952.02</v>
          </cell>
        </row>
        <row r="22">
          <cell r="B22" t="str">
            <v>04.15-04.30</v>
          </cell>
          <cell r="C22">
            <v>50.01</v>
          </cell>
          <cell r="E22">
            <v>990.49</v>
          </cell>
          <cell r="T22">
            <v>952.59</v>
          </cell>
        </row>
        <row r="23">
          <cell r="B23" t="str">
            <v>04.30-04.45</v>
          </cell>
          <cell r="C23">
            <v>49.96</v>
          </cell>
          <cell r="E23">
            <v>1004.82</v>
          </cell>
          <cell r="T23">
            <v>971.83</v>
          </cell>
        </row>
        <row r="24">
          <cell r="B24" t="str">
            <v>04.45-05.00</v>
          </cell>
          <cell r="C24">
            <v>49.95</v>
          </cell>
          <cell r="E24">
            <v>1015.01</v>
          </cell>
          <cell r="T24">
            <v>972.56999999999994</v>
          </cell>
        </row>
        <row r="25">
          <cell r="B25" t="str">
            <v>05.00-05.15</v>
          </cell>
          <cell r="C25">
            <v>50.07</v>
          </cell>
          <cell r="E25">
            <v>1036.6400000000001</v>
          </cell>
          <cell r="T25">
            <v>1014.9100000000001</v>
          </cell>
        </row>
        <row r="26">
          <cell r="B26" t="str">
            <v>05.15-05.30</v>
          </cell>
          <cell r="C26">
            <v>50.06</v>
          </cell>
          <cell r="E26">
            <v>1055.24</v>
          </cell>
          <cell r="T26">
            <v>1021.97</v>
          </cell>
        </row>
        <row r="27">
          <cell r="B27" t="str">
            <v>05.30-05.45</v>
          </cell>
          <cell r="C27">
            <v>50.05</v>
          </cell>
          <cell r="E27">
            <v>1078.81</v>
          </cell>
          <cell r="T27">
            <v>1040.1599999999999</v>
          </cell>
        </row>
        <row r="28">
          <cell r="B28" t="str">
            <v>05.45-06.00</v>
          </cell>
          <cell r="C28">
            <v>50.04</v>
          </cell>
          <cell r="E28">
            <v>1088.49</v>
          </cell>
          <cell r="T28">
            <v>1082.47</v>
          </cell>
        </row>
        <row r="29">
          <cell r="B29" t="str">
            <v>06.00-06.15</v>
          </cell>
          <cell r="C29">
            <v>50.08</v>
          </cell>
          <cell r="E29">
            <v>1133.6600000000001</v>
          </cell>
          <cell r="T29">
            <v>1172.3300000000002</v>
          </cell>
        </row>
        <row r="30">
          <cell r="B30" t="str">
            <v>06.15-06.30</v>
          </cell>
          <cell r="C30">
            <v>50.11</v>
          </cell>
          <cell r="E30">
            <v>1163.3599999999999</v>
          </cell>
          <cell r="T30">
            <v>1204.05</v>
          </cell>
        </row>
        <row r="31">
          <cell r="B31" t="str">
            <v>06.30-06.45</v>
          </cell>
          <cell r="C31">
            <v>50.11</v>
          </cell>
          <cell r="E31">
            <v>1180.23</v>
          </cell>
          <cell r="T31">
            <v>1254</v>
          </cell>
        </row>
        <row r="32">
          <cell r="B32" t="str">
            <v>06.45-07.00</v>
          </cell>
          <cell r="C32">
            <v>50.11</v>
          </cell>
          <cell r="E32">
            <v>1211.49</v>
          </cell>
          <cell r="T32">
            <v>1297.7</v>
          </cell>
        </row>
        <row r="33">
          <cell r="B33" t="str">
            <v>07.00-07.15</v>
          </cell>
          <cell r="C33">
            <v>50.07</v>
          </cell>
          <cell r="E33">
            <v>1234.48</v>
          </cell>
          <cell r="T33">
            <v>1273.24</v>
          </cell>
        </row>
        <row r="34">
          <cell r="B34" t="str">
            <v>07.15-07.30</v>
          </cell>
          <cell r="C34">
            <v>50.03</v>
          </cell>
          <cell r="E34">
            <v>1261.26</v>
          </cell>
          <cell r="T34">
            <v>1308.6600000000001</v>
          </cell>
        </row>
        <row r="35">
          <cell r="B35" t="str">
            <v>07.30-07.45</v>
          </cell>
          <cell r="C35">
            <v>50.08</v>
          </cell>
          <cell r="E35">
            <v>1312.78</v>
          </cell>
          <cell r="T35">
            <v>1334.82</v>
          </cell>
        </row>
        <row r="36">
          <cell r="B36" t="str">
            <v>07.45-08.00</v>
          </cell>
          <cell r="C36">
            <v>50.07</v>
          </cell>
          <cell r="E36">
            <v>1335.45</v>
          </cell>
          <cell r="T36">
            <v>1337.94</v>
          </cell>
        </row>
        <row r="37">
          <cell r="B37" t="str">
            <v>08.00-08.15</v>
          </cell>
          <cell r="C37">
            <v>50.06</v>
          </cell>
          <cell r="E37">
            <v>1333.26</v>
          </cell>
          <cell r="T37">
            <v>1348.21</v>
          </cell>
        </row>
        <row r="38">
          <cell r="B38" t="str">
            <v>08.15-08.30</v>
          </cell>
          <cell r="C38">
            <v>49.97</v>
          </cell>
          <cell r="E38">
            <v>1329.94</v>
          </cell>
          <cell r="T38">
            <v>1354.03</v>
          </cell>
        </row>
        <row r="39">
          <cell r="B39" t="str">
            <v>08.30-08.45</v>
          </cell>
          <cell r="C39">
            <v>49.97</v>
          </cell>
          <cell r="E39">
            <v>1362.86</v>
          </cell>
          <cell r="T39">
            <v>1357.84</v>
          </cell>
        </row>
        <row r="40">
          <cell r="B40" t="str">
            <v>08.45-09.00</v>
          </cell>
          <cell r="C40">
            <v>50.01</v>
          </cell>
          <cell r="E40">
            <v>1375.78</v>
          </cell>
          <cell r="T40">
            <v>1355.22</v>
          </cell>
        </row>
        <row r="41">
          <cell r="B41" t="str">
            <v>09.00-09.15</v>
          </cell>
          <cell r="C41">
            <v>49.98</v>
          </cell>
          <cell r="E41">
            <v>1366.87</v>
          </cell>
          <cell r="T41">
            <v>1359.05</v>
          </cell>
        </row>
        <row r="42">
          <cell r="B42" t="str">
            <v>09.15-09.30</v>
          </cell>
          <cell r="C42">
            <v>49.99</v>
          </cell>
          <cell r="E42">
            <v>1343.04</v>
          </cell>
          <cell r="T42">
            <v>1307</v>
          </cell>
        </row>
        <row r="43">
          <cell r="B43" t="str">
            <v>09.30-09.45</v>
          </cell>
          <cell r="C43">
            <v>50.02</v>
          </cell>
          <cell r="E43">
            <v>1368.96</v>
          </cell>
          <cell r="T43">
            <v>1302.3600000000001</v>
          </cell>
        </row>
        <row r="44">
          <cell r="B44" t="str">
            <v>09.45-10.00</v>
          </cell>
          <cell r="C44">
            <v>50.01</v>
          </cell>
          <cell r="E44">
            <v>1394.47</v>
          </cell>
          <cell r="T44">
            <v>1300.6400000000001</v>
          </cell>
        </row>
        <row r="45">
          <cell r="B45" t="str">
            <v>10.00-10.15</v>
          </cell>
          <cell r="C45">
            <v>50.07</v>
          </cell>
          <cell r="E45">
            <v>1386.68</v>
          </cell>
          <cell r="T45">
            <v>1355.8200000000002</v>
          </cell>
        </row>
        <row r="46">
          <cell r="B46" t="str">
            <v>10.15-10.30</v>
          </cell>
          <cell r="C46">
            <v>50.04</v>
          </cell>
          <cell r="E46">
            <v>1364.77</v>
          </cell>
          <cell r="T46">
            <v>1315.67</v>
          </cell>
        </row>
        <row r="47">
          <cell r="B47" t="str">
            <v>10.30-10.45</v>
          </cell>
          <cell r="C47">
            <v>50</v>
          </cell>
          <cell r="E47">
            <v>1354.22</v>
          </cell>
          <cell r="T47">
            <v>1313.75</v>
          </cell>
        </row>
        <row r="48">
          <cell r="B48" t="str">
            <v>10.45-11.00</v>
          </cell>
          <cell r="C48">
            <v>50.03</v>
          </cell>
          <cell r="E48">
            <v>1363.98</v>
          </cell>
          <cell r="T48">
            <v>1300.25</v>
          </cell>
        </row>
        <row r="49">
          <cell r="B49" t="str">
            <v>11.00-11.15</v>
          </cell>
          <cell r="C49">
            <v>50.03</v>
          </cell>
          <cell r="E49">
            <v>1372.91</v>
          </cell>
          <cell r="T49">
            <v>1412.8700000000001</v>
          </cell>
        </row>
        <row r="50">
          <cell r="B50" t="str">
            <v>11.15-11.30</v>
          </cell>
          <cell r="C50">
            <v>50.04</v>
          </cell>
          <cell r="E50">
            <v>1370.63</v>
          </cell>
          <cell r="T50">
            <v>1377.25</v>
          </cell>
        </row>
        <row r="51">
          <cell r="B51" t="str">
            <v>11.30-11.45</v>
          </cell>
          <cell r="C51">
            <v>50.02</v>
          </cell>
          <cell r="E51">
            <v>1350.15</v>
          </cell>
          <cell r="T51">
            <v>1363.2</v>
          </cell>
        </row>
        <row r="52">
          <cell r="B52" t="str">
            <v>11.45-12.00</v>
          </cell>
          <cell r="C52">
            <v>50.01</v>
          </cell>
          <cell r="E52">
            <v>1350.45</v>
          </cell>
          <cell r="T52">
            <v>1337.14</v>
          </cell>
        </row>
        <row r="53">
          <cell r="B53" t="str">
            <v>12.00-12.15</v>
          </cell>
          <cell r="C53">
            <v>50.03</v>
          </cell>
          <cell r="E53">
            <v>1334.13</v>
          </cell>
          <cell r="T53">
            <v>1248.4000000000001</v>
          </cell>
        </row>
        <row r="54">
          <cell r="B54" t="str">
            <v>12.15-12.30</v>
          </cell>
          <cell r="C54">
            <v>49.99</v>
          </cell>
          <cell r="E54">
            <v>1301.97</v>
          </cell>
          <cell r="T54">
            <v>1244.18</v>
          </cell>
        </row>
        <row r="55">
          <cell r="B55" t="str">
            <v>12:30-12:45</v>
          </cell>
          <cell r="C55">
            <v>50.04</v>
          </cell>
          <cell r="E55">
            <v>1320.19</v>
          </cell>
          <cell r="T55">
            <v>1257.1600000000001</v>
          </cell>
        </row>
        <row r="56">
          <cell r="B56" t="str">
            <v>12.45-13.00</v>
          </cell>
          <cell r="C56">
            <v>50.05</v>
          </cell>
          <cell r="E56">
            <v>1290.3499999999999</v>
          </cell>
          <cell r="T56">
            <v>1276.33</v>
          </cell>
        </row>
        <row r="57">
          <cell r="B57" t="str">
            <v>13.00-13.15</v>
          </cell>
          <cell r="C57">
            <v>50.05</v>
          </cell>
          <cell r="E57">
            <v>1248.17</v>
          </cell>
          <cell r="T57">
            <v>1248.02</v>
          </cell>
        </row>
        <row r="58">
          <cell r="B58" t="str">
            <v>13.15-13.30</v>
          </cell>
          <cell r="C58">
            <v>50.07</v>
          </cell>
          <cell r="E58">
            <v>1276.26</v>
          </cell>
          <cell r="T58">
            <v>1212.8499999999999</v>
          </cell>
        </row>
        <row r="59">
          <cell r="B59" t="str">
            <v>13.30-13:45</v>
          </cell>
          <cell r="C59">
            <v>50.04</v>
          </cell>
          <cell r="E59">
            <v>1309.43</v>
          </cell>
          <cell r="T59">
            <v>1212.9000000000001</v>
          </cell>
        </row>
        <row r="60">
          <cell r="B60" t="str">
            <v>13.45-14.00</v>
          </cell>
          <cell r="C60">
            <v>50.08</v>
          </cell>
          <cell r="E60">
            <v>1326.62</v>
          </cell>
          <cell r="T60">
            <v>1218.8599999999999</v>
          </cell>
        </row>
        <row r="61">
          <cell r="B61" t="str">
            <v>14.00-14.15</v>
          </cell>
          <cell r="C61">
            <v>50.02</v>
          </cell>
          <cell r="E61">
            <v>1322.89</v>
          </cell>
          <cell r="T61">
            <v>1252.6600000000001</v>
          </cell>
        </row>
        <row r="62">
          <cell r="B62" t="str">
            <v>14.15-14.30</v>
          </cell>
          <cell r="C62">
            <v>50.02</v>
          </cell>
          <cell r="E62">
            <v>1301.78</v>
          </cell>
          <cell r="T62">
            <v>1258.1199999999999</v>
          </cell>
        </row>
        <row r="63">
          <cell r="B63" t="str">
            <v>14.30-14.45</v>
          </cell>
          <cell r="C63">
            <v>49.95</v>
          </cell>
          <cell r="E63">
            <v>1319.33</v>
          </cell>
          <cell r="T63">
            <v>1245.6299999999999</v>
          </cell>
        </row>
        <row r="64">
          <cell r="B64" t="str">
            <v>14.45-15.00</v>
          </cell>
          <cell r="C64">
            <v>49.94</v>
          </cell>
          <cell r="E64">
            <v>1319.83</v>
          </cell>
          <cell r="T64">
            <v>1223.21</v>
          </cell>
        </row>
        <row r="65">
          <cell r="B65" t="str">
            <v>15.00-15.15</v>
          </cell>
          <cell r="C65">
            <v>50.02</v>
          </cell>
          <cell r="E65">
            <v>1325.37</v>
          </cell>
          <cell r="T65">
            <v>1326.81</v>
          </cell>
        </row>
        <row r="66">
          <cell r="B66" t="str">
            <v>15.15-15.30</v>
          </cell>
          <cell r="C66">
            <v>50.01</v>
          </cell>
          <cell r="E66">
            <v>1306.5999999999999</v>
          </cell>
          <cell r="T66">
            <v>1313.83</v>
          </cell>
        </row>
        <row r="67">
          <cell r="B67" t="str">
            <v>15.30-15.45</v>
          </cell>
          <cell r="C67">
            <v>50.02</v>
          </cell>
          <cell r="E67">
            <v>1306.33</v>
          </cell>
          <cell r="T67">
            <v>1317.6999999999998</v>
          </cell>
        </row>
        <row r="68">
          <cell r="B68" t="str">
            <v>15.45-16.00</v>
          </cell>
          <cell r="C68">
            <v>50</v>
          </cell>
          <cell r="E68">
            <v>1295.99</v>
          </cell>
          <cell r="T68">
            <v>1308.5</v>
          </cell>
        </row>
        <row r="69">
          <cell r="B69" t="str">
            <v>16.00-16.15</v>
          </cell>
          <cell r="C69">
            <v>50</v>
          </cell>
          <cell r="E69">
            <v>1310.83</v>
          </cell>
          <cell r="T69">
            <v>1286.3799999999999</v>
          </cell>
        </row>
        <row r="70">
          <cell r="B70" t="str">
            <v>16.15-16.30</v>
          </cell>
          <cell r="C70">
            <v>50</v>
          </cell>
          <cell r="E70">
            <v>1324.02</v>
          </cell>
          <cell r="T70">
            <v>1277.28</v>
          </cell>
        </row>
        <row r="71">
          <cell r="B71" t="str">
            <v>16.30-16.45</v>
          </cell>
          <cell r="C71">
            <v>50</v>
          </cell>
          <cell r="E71">
            <v>1304.25</v>
          </cell>
          <cell r="T71">
            <v>1274.3600000000001</v>
          </cell>
        </row>
        <row r="72">
          <cell r="B72" t="str">
            <v>16.45-17.00</v>
          </cell>
          <cell r="C72">
            <v>49.99</v>
          </cell>
          <cell r="E72">
            <v>1317.38</v>
          </cell>
          <cell r="T72">
            <v>1345.23</v>
          </cell>
        </row>
        <row r="73">
          <cell r="B73" t="str">
            <v>17.00-17.15</v>
          </cell>
          <cell r="C73">
            <v>49.98</v>
          </cell>
          <cell r="E73">
            <v>1321.91</v>
          </cell>
          <cell r="T73">
            <v>1305.24</v>
          </cell>
        </row>
        <row r="74">
          <cell r="B74" t="str">
            <v>17.15-17.30</v>
          </cell>
          <cell r="C74">
            <v>49.99</v>
          </cell>
          <cell r="E74">
            <v>1305.9100000000001</v>
          </cell>
          <cell r="T74">
            <v>1317.5800000000002</v>
          </cell>
        </row>
        <row r="75">
          <cell r="B75" t="str">
            <v>17.30-17.45</v>
          </cell>
          <cell r="C75">
            <v>49.97</v>
          </cell>
          <cell r="E75">
            <v>1261.74</v>
          </cell>
          <cell r="T75">
            <v>1319.23</v>
          </cell>
        </row>
        <row r="76">
          <cell r="B76" t="str">
            <v>17.45-18.00</v>
          </cell>
          <cell r="C76">
            <v>49.95</v>
          </cell>
          <cell r="E76">
            <v>1225.6400000000001</v>
          </cell>
          <cell r="T76">
            <v>1309.9100000000001</v>
          </cell>
        </row>
        <row r="77">
          <cell r="B77" t="str">
            <v>18.00-18.15</v>
          </cell>
          <cell r="C77">
            <v>50</v>
          </cell>
          <cell r="E77">
            <v>1213.93</v>
          </cell>
          <cell r="T77">
            <v>1225.8700000000001</v>
          </cell>
        </row>
        <row r="78">
          <cell r="B78" t="str">
            <v>18.15-18.30</v>
          </cell>
          <cell r="C78">
            <v>50.03</v>
          </cell>
          <cell r="E78">
            <v>1221.6400000000001</v>
          </cell>
          <cell r="T78">
            <v>1167.98</v>
          </cell>
        </row>
        <row r="79">
          <cell r="B79" t="str">
            <v>18.30-18.45</v>
          </cell>
          <cell r="C79">
            <v>50.05</v>
          </cell>
          <cell r="E79">
            <v>1184.46</v>
          </cell>
          <cell r="T79">
            <v>1121.49</v>
          </cell>
        </row>
        <row r="80">
          <cell r="B80" t="str">
            <v>18.45-19.00</v>
          </cell>
          <cell r="C80">
            <v>50.04</v>
          </cell>
          <cell r="E80">
            <v>1172.4100000000001</v>
          </cell>
          <cell r="T80">
            <v>1123.1200000000001</v>
          </cell>
        </row>
        <row r="81">
          <cell r="B81" t="str">
            <v>19.00-19.15</v>
          </cell>
          <cell r="C81">
            <v>50.02</v>
          </cell>
          <cell r="E81">
            <v>1156.33</v>
          </cell>
          <cell r="T81">
            <v>1017.8299999999999</v>
          </cell>
        </row>
        <row r="82">
          <cell r="B82" t="str">
            <v>19.15-19.30</v>
          </cell>
          <cell r="C82">
            <v>50.01</v>
          </cell>
          <cell r="E82">
            <v>1194.76</v>
          </cell>
          <cell r="T82">
            <v>1071.75</v>
          </cell>
        </row>
        <row r="83">
          <cell r="B83" t="str">
            <v>19.30-19.45</v>
          </cell>
          <cell r="C83">
            <v>50.03</v>
          </cell>
          <cell r="E83">
            <v>1229.9100000000001</v>
          </cell>
          <cell r="T83">
            <v>1228.0900000000001</v>
          </cell>
        </row>
        <row r="84">
          <cell r="B84" t="str">
            <v>19.45-20.00</v>
          </cell>
          <cell r="C84">
            <v>50.03</v>
          </cell>
          <cell r="E84">
            <v>1267.8</v>
          </cell>
          <cell r="T84">
            <v>1246.0999999999999</v>
          </cell>
        </row>
        <row r="85">
          <cell r="B85" t="str">
            <v>20.00-20.15</v>
          </cell>
          <cell r="C85">
            <v>50.02</v>
          </cell>
          <cell r="E85">
            <v>1303.1600000000001</v>
          </cell>
          <cell r="T85">
            <v>1326.42</v>
          </cell>
        </row>
        <row r="86">
          <cell r="B86" t="str">
            <v>20.15-20.30</v>
          </cell>
          <cell r="C86">
            <v>49.99</v>
          </cell>
          <cell r="E86">
            <v>1279.3800000000001</v>
          </cell>
          <cell r="T86">
            <v>1345.3000000000002</v>
          </cell>
        </row>
        <row r="87">
          <cell r="B87" t="str">
            <v>20.30-20.45</v>
          </cell>
          <cell r="C87">
            <v>49.99</v>
          </cell>
          <cell r="E87">
            <v>1284.1400000000001</v>
          </cell>
          <cell r="T87">
            <v>1273.0500000000002</v>
          </cell>
        </row>
        <row r="88">
          <cell r="B88" t="str">
            <v>20.45-21.00</v>
          </cell>
          <cell r="C88">
            <v>50</v>
          </cell>
          <cell r="E88">
            <v>1299.79</v>
          </cell>
          <cell r="T88">
            <v>1287.78</v>
          </cell>
        </row>
        <row r="89">
          <cell r="B89" t="str">
            <v>21.00-21.15</v>
          </cell>
          <cell r="C89">
            <v>50.01</v>
          </cell>
          <cell r="E89">
            <v>1290.46</v>
          </cell>
          <cell r="T89">
            <v>1316.33</v>
          </cell>
        </row>
        <row r="90">
          <cell r="B90" t="str">
            <v>21.15-21.30</v>
          </cell>
          <cell r="C90">
            <v>50.04</v>
          </cell>
          <cell r="E90">
            <v>1276.99</v>
          </cell>
          <cell r="T90">
            <v>1307.58</v>
          </cell>
        </row>
        <row r="91">
          <cell r="B91" t="str">
            <v>21.30-21.45</v>
          </cell>
          <cell r="C91">
            <v>50.03</v>
          </cell>
          <cell r="E91">
            <v>1242.45</v>
          </cell>
          <cell r="T91">
            <v>1243.56</v>
          </cell>
        </row>
        <row r="92">
          <cell r="B92" t="str">
            <v>21.45-22.00</v>
          </cell>
          <cell r="C92">
            <v>50.02</v>
          </cell>
          <cell r="E92">
            <v>1231.23</v>
          </cell>
          <cell r="T92">
            <v>1222.6500000000001</v>
          </cell>
        </row>
        <row r="93">
          <cell r="B93" t="str">
            <v>22.00-22.15</v>
          </cell>
          <cell r="C93">
            <v>50</v>
          </cell>
          <cell r="E93">
            <v>1224.1199999999999</v>
          </cell>
          <cell r="T93">
            <v>1235.25</v>
          </cell>
        </row>
        <row r="94">
          <cell r="B94" t="str">
            <v>22.15-22.30</v>
          </cell>
          <cell r="C94">
            <v>50</v>
          </cell>
          <cell r="E94">
            <v>1213.57</v>
          </cell>
          <cell r="T94">
            <v>1237.5899999999999</v>
          </cell>
        </row>
        <row r="95">
          <cell r="B95" t="str">
            <v>22.30-22.45</v>
          </cell>
          <cell r="C95">
            <v>50.04</v>
          </cell>
          <cell r="E95">
            <v>1192.27</v>
          </cell>
          <cell r="T95">
            <v>1227.1199999999999</v>
          </cell>
        </row>
        <row r="96">
          <cell r="B96" t="str">
            <v>22.45-23.00</v>
          </cell>
          <cell r="C96">
            <v>50.05</v>
          </cell>
          <cell r="E96">
            <v>1177.5899999999999</v>
          </cell>
          <cell r="T96">
            <v>1226.48</v>
          </cell>
        </row>
        <row r="97">
          <cell r="B97" t="str">
            <v>23.00-23.15</v>
          </cell>
          <cell r="C97">
            <v>50.02</v>
          </cell>
          <cell r="E97">
            <v>1166.8499999999999</v>
          </cell>
          <cell r="T97">
            <v>1227.33</v>
          </cell>
        </row>
        <row r="98">
          <cell r="B98" t="str">
            <v>23.15-23.30</v>
          </cell>
          <cell r="C98">
            <v>50.02</v>
          </cell>
          <cell r="E98">
            <v>1120.29</v>
          </cell>
          <cell r="T98">
            <v>1227.9299999999998</v>
          </cell>
        </row>
        <row r="99">
          <cell r="B99" t="str">
            <v>23.30-23.45</v>
          </cell>
          <cell r="C99">
            <v>50.01</v>
          </cell>
          <cell r="E99">
            <v>1115.81</v>
          </cell>
          <cell r="T99">
            <v>1204.8</v>
          </cell>
        </row>
        <row r="100">
          <cell r="B100" t="str">
            <v>23.45-24.00</v>
          </cell>
          <cell r="C100">
            <v>50</v>
          </cell>
          <cell r="E100">
            <v>1120.6600000000001</v>
          </cell>
          <cell r="T100">
            <v>1189.6000000000001</v>
          </cell>
        </row>
        <row r="101">
          <cell r="C101">
            <v>50.020937500000024</v>
          </cell>
          <cell r="E101">
            <v>290.9928250000001</v>
          </cell>
          <cell r="AJ101">
            <v>3.7164603636363611</v>
          </cell>
          <cell r="BA101" t="str">
            <v>06.15-06.30</v>
          </cell>
        </row>
        <row r="102">
          <cell r="BA102" t="str">
            <v>14.45-15.00</v>
          </cell>
          <cell r="BC102">
            <v>49.94</v>
          </cell>
          <cell r="BD102">
            <v>96.62</v>
          </cell>
          <cell r="BF102">
            <v>0</v>
          </cell>
          <cell r="BG102">
            <v>50.11</v>
          </cell>
          <cell r="BH102">
            <v>0</v>
          </cell>
          <cell r="BJ102">
            <v>40.69</v>
          </cell>
        </row>
        <row r="104">
          <cell r="B104">
            <v>1394.47</v>
          </cell>
        </row>
        <row r="105">
          <cell r="A105" t="str">
            <v xml:space="preserve">Max Demand observed (MW) (at 10.00 Hrs.) </v>
          </cell>
        </row>
        <row r="106">
          <cell r="B106">
            <v>986.45</v>
          </cell>
          <cell r="Q106">
            <v>2.321851289450084</v>
          </cell>
          <cell r="R106">
            <v>0.64127170090360464</v>
          </cell>
        </row>
        <row r="107">
          <cell r="A107" t="str">
            <v xml:space="preserve">Min Demand at observed (MW) (at 03.15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146.43333333333337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67.5</v>
          </cell>
          <cell r="AC88">
            <v>65.603250000000003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109.3775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567.5</v>
          </cell>
          <cell r="AC101">
            <v>567.5</v>
          </cell>
        </row>
        <row r="102">
          <cell r="AB102">
            <v>675</v>
          </cell>
          <cell r="AC102">
            <v>675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156.35180000000003</v>
          </cell>
          <cell r="CI101">
            <v>-5.7067249999999987</v>
          </cell>
          <cell r="CP101">
            <v>119.76952500000002</v>
          </cell>
        </row>
        <row r="107">
          <cell r="AN107">
            <v>276.75018000000017</v>
          </cell>
        </row>
        <row r="109">
          <cell r="AN109">
            <v>16.383800000000019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0.67332499999999995</v>
          </cell>
          <cell r="BD105">
            <v>329.34847905499998</v>
          </cell>
        </row>
      </sheetData>
      <sheetData sheetId="32">
        <row r="100">
          <cell r="DI100">
            <v>93.524791519500013</v>
          </cell>
          <cell r="DK100">
            <v>8.7569584695227576</v>
          </cell>
        </row>
      </sheetData>
      <sheetData sheetId="33">
        <row r="105">
          <cell r="BD105">
            <v>13.693917500000007</v>
          </cell>
          <cell r="BE105">
            <v>0</v>
          </cell>
          <cell r="BF105">
            <v>1.9239946824999996</v>
          </cell>
        </row>
      </sheetData>
      <sheetData sheetId="34"/>
      <sheetData sheetId="35"/>
      <sheetData sheetId="36" refreshError="1"/>
      <sheetData sheetId="37"/>
      <sheetData sheetId="38">
        <row r="12">
          <cell r="T12">
            <v>4.7880000000000003</v>
          </cell>
          <cell r="V12">
            <v>0.62591999999999715</v>
          </cell>
        </row>
        <row r="17">
          <cell r="T17">
            <v>0</v>
          </cell>
          <cell r="V17">
            <v>0.25584000000000007</v>
          </cell>
        </row>
        <row r="22">
          <cell r="T22">
            <v>7.2894899999999999E-2</v>
          </cell>
          <cell r="V22">
            <v>-1.7204783040000002</v>
          </cell>
        </row>
        <row r="28">
          <cell r="T28">
            <v>1.3124467500000001</v>
          </cell>
          <cell r="V28">
            <v>4.7590020000001232E-2</v>
          </cell>
        </row>
        <row r="34">
          <cell r="T34">
            <v>0.91437422999999995</v>
          </cell>
          <cell r="V34">
            <v>2.6284809215999991</v>
          </cell>
        </row>
        <row r="40">
          <cell r="T40">
            <v>0.57870723199999996</v>
          </cell>
          <cell r="V40">
            <v>1.7834188800001094E-3</v>
          </cell>
        </row>
        <row r="46">
          <cell r="T46">
            <v>0.33542638800000002</v>
          </cell>
          <cell r="V46">
            <v>4.9038698239999956E-2</v>
          </cell>
        </row>
        <row r="52">
          <cell r="T52">
            <v>1.8967000000000001</v>
          </cell>
          <cell r="V52">
            <v>-1.0307908800000014</v>
          </cell>
        </row>
        <row r="58">
          <cell r="T58">
            <v>3.3599999999999998E-2</v>
          </cell>
          <cell r="V58">
            <v>-0.18646272</v>
          </cell>
        </row>
        <row r="64">
          <cell r="T64">
            <v>6.1500000000000006E-2</v>
          </cell>
          <cell r="V64">
            <v>0.5069600000000003</v>
          </cell>
        </row>
        <row r="70">
          <cell r="V70">
            <v>-1.0186160000000002</v>
          </cell>
        </row>
        <row r="76">
          <cell r="V76">
            <v>-0.32519999999999882</v>
          </cell>
        </row>
      </sheetData>
      <sheetData sheetId="39"/>
      <sheetData sheetId="40"/>
      <sheetData sheetId="41" refreshError="1"/>
      <sheetData sheetId="42">
        <row r="2">
          <cell r="C2">
            <v>44390</v>
          </cell>
        </row>
        <row r="6">
          <cell r="Q6">
            <v>64567.7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27.8</v>
          </cell>
          <cell r="H10">
            <v>118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29.41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15.667999999999999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9.6</v>
          </cell>
          <cell r="H13">
            <v>59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5.3710000000000004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4.0027499999999998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2.5350000000000001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2.9169</v>
          </cell>
          <cell r="H17">
            <v>12.67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</v>
          </cell>
          <cell r="H18">
            <v>0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2.4402900000000001</v>
          </cell>
          <cell r="H19">
            <v>10.1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1.44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0.25850000000000001</v>
          </cell>
          <cell r="H21">
            <v>1.5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1.82</v>
          </cell>
        </row>
        <row r="24">
          <cell r="F24">
            <v>0.72</v>
          </cell>
          <cell r="G24">
            <v>3.33</v>
          </cell>
        </row>
        <row r="25">
          <cell r="F25">
            <v>1.44</v>
          </cell>
          <cell r="G25">
            <v>2.1360000000000001</v>
          </cell>
        </row>
        <row r="28">
          <cell r="F28">
            <v>79.2</v>
          </cell>
          <cell r="G28">
            <v>79.331999999999994</v>
          </cell>
          <cell r="H28">
            <v>330</v>
          </cell>
        </row>
        <row r="29">
          <cell r="F29">
            <v>23.04</v>
          </cell>
          <cell r="G29">
            <v>23.94</v>
          </cell>
          <cell r="H29">
            <v>101.89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14.59</v>
          </cell>
          <cell r="H30">
            <v>70</v>
          </cell>
        </row>
        <row r="31">
          <cell r="F31">
            <v>10.28</v>
          </cell>
          <cell r="G31">
            <v>17.75</v>
          </cell>
          <cell r="H31">
            <v>74</v>
          </cell>
        </row>
        <row r="32">
          <cell r="F32">
            <v>48.96</v>
          </cell>
          <cell r="G32">
            <v>39.61</v>
          </cell>
        </row>
        <row r="33">
          <cell r="F33">
            <v>4.87</v>
          </cell>
          <cell r="G33">
            <v>6.2664999999999997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9.7725000000000009</v>
          </cell>
        </row>
        <row r="36">
          <cell r="F36">
            <v>1.8</v>
          </cell>
          <cell r="G36">
            <v>6.3986999999999998</v>
          </cell>
        </row>
        <row r="37">
          <cell r="F37">
            <v>2</v>
          </cell>
          <cell r="G37">
            <v>3.4001600000000001</v>
          </cell>
        </row>
        <row r="38">
          <cell r="F38">
            <v>2.0481600000000002</v>
          </cell>
          <cell r="G38">
            <v>2.1766800000000002</v>
          </cell>
        </row>
        <row r="39">
          <cell r="G39">
            <v>6.15</v>
          </cell>
        </row>
        <row r="40">
          <cell r="G40">
            <v>0.21</v>
          </cell>
        </row>
        <row r="41">
          <cell r="G41">
            <v>26.63</v>
          </cell>
        </row>
        <row r="51">
          <cell r="F51">
            <v>320.02816000000001</v>
          </cell>
        </row>
        <row r="62">
          <cell r="C62">
            <v>31.36</v>
          </cell>
        </row>
        <row r="77">
          <cell r="I77">
            <v>205.59911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8" refreshError="1"/>
      <sheetData sheetId="49"/>
      <sheetData sheetId="50">
        <row r="5">
          <cell r="AF5">
            <v>3.13</v>
          </cell>
        </row>
        <row r="7">
          <cell r="AF7">
            <v>0</v>
          </cell>
        </row>
        <row r="23">
          <cell r="AF23">
            <v>3.12</v>
          </cell>
        </row>
      </sheetData>
      <sheetData sheetId="51"/>
      <sheetData sheetId="52"/>
      <sheetData sheetId="53" refreshError="1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 refreshError="1"/>
      <sheetData sheetId="56"/>
      <sheetData sheetId="57"/>
      <sheetData sheetId="58">
        <row r="11">
          <cell r="F11">
            <v>66</v>
          </cell>
          <cell r="X11">
            <v>328.15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158"/>
  <sheetViews>
    <sheetView showGridLines="0" tabSelected="1" view="pageBreakPreview" topLeftCell="A5" zoomScale="60" workbookViewId="0">
      <selection activeCell="D91" sqref="D91"/>
    </sheetView>
  </sheetViews>
  <sheetFormatPr defaultColWidth="34.5" defaultRowHeight="15" x14ac:dyDescent="0.25"/>
  <cols>
    <col min="1" max="1" width="6.875" style="189" customWidth="1"/>
    <col min="2" max="2" width="40.375" style="8" customWidth="1"/>
    <col min="3" max="3" width="16.125" style="8" customWidth="1"/>
    <col min="4" max="4" width="16.25" style="8" customWidth="1"/>
    <col min="5" max="5" width="11.75" style="8" customWidth="1"/>
    <col min="6" max="6" width="15.25" style="8" customWidth="1"/>
    <col min="7" max="7" width="31.125" style="8" customWidth="1"/>
    <col min="8" max="8" width="17" style="8" customWidth="1"/>
    <col min="9" max="9" width="28.25" style="178" customWidth="1"/>
    <col min="10" max="10" width="7.75" style="8" customWidth="1"/>
    <col min="11" max="11" width="16.5" style="8" customWidth="1"/>
    <col min="12" max="12" width="12.75" style="8" customWidth="1"/>
    <col min="13" max="14" width="8.25" style="8" customWidth="1"/>
    <col min="15" max="15" width="12.125" style="8" customWidth="1"/>
    <col min="16" max="16" width="14.875" style="8" customWidth="1"/>
    <col min="17" max="18" width="8.25" style="8" customWidth="1"/>
    <col min="19" max="19" width="16.125" style="8" customWidth="1"/>
    <col min="20" max="243" width="8.25" style="8" customWidth="1"/>
    <col min="244" max="244" width="22.5" style="8" customWidth="1"/>
    <col min="245" max="245" width="147.625" style="8" customWidth="1"/>
    <col min="246" max="246" width="89.25" style="8" customWidth="1"/>
    <col min="247" max="247" width="71.25" style="8" customWidth="1"/>
    <col min="248" max="248" width="73.75" style="8" customWidth="1"/>
    <col min="249" max="249" width="83.25" style="8" customWidth="1"/>
    <col min="250" max="250" width="67.375" style="8" customWidth="1"/>
    <col min="251" max="251" width="86.75" style="8" customWidth="1"/>
    <col min="252" max="252" width="133.625" style="8" customWidth="1"/>
    <col min="253" max="253" width="13.75" style="8" customWidth="1"/>
    <col min="254" max="254" width="78.875" style="8" customWidth="1"/>
    <col min="255" max="255" width="28.75" style="8" customWidth="1"/>
    <col min="256" max="16384" width="34.5" style="8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44390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297" t="s">
        <v>1</v>
      </c>
      <c r="C2" s="298"/>
      <c r="D2" s="298"/>
      <c r="E2" s="298"/>
      <c r="F2" s="298"/>
      <c r="G2" s="298"/>
      <c r="H2" s="298"/>
      <c r="I2" s="298"/>
      <c r="J2" s="299"/>
    </row>
    <row r="3" spans="1:18" ht="14.45" customHeight="1" x14ac:dyDescent="0.3">
      <c r="A3" s="7"/>
      <c r="B3" s="300"/>
      <c r="C3" s="301"/>
      <c r="D3" s="301"/>
      <c r="E3" s="301"/>
      <c r="F3" s="301"/>
      <c r="G3" s="301"/>
      <c r="H3" s="301"/>
      <c r="I3" s="301"/>
      <c r="J3" s="302"/>
    </row>
    <row r="4" spans="1:18" ht="25.15" customHeight="1" x14ac:dyDescent="0.25">
      <c r="A4" s="7"/>
      <c r="B4" s="303" t="s">
        <v>2</v>
      </c>
      <c r="C4" s="304"/>
      <c r="D4" s="304"/>
      <c r="E4" s="304"/>
      <c r="F4" s="304"/>
      <c r="G4" s="304"/>
      <c r="H4" s="304"/>
      <c r="I4" s="304"/>
      <c r="J4" s="305"/>
    </row>
    <row r="5" spans="1:18" ht="24" customHeight="1" x14ac:dyDescent="0.3">
      <c r="A5" s="9"/>
      <c r="B5" s="10"/>
      <c r="C5" s="306" t="s">
        <v>3</v>
      </c>
      <c r="D5" s="306"/>
      <c r="E5" s="306"/>
      <c r="F5" s="306"/>
      <c r="G5" s="306"/>
      <c r="H5" s="11" t="s">
        <v>4</v>
      </c>
      <c r="I5" s="12">
        <f>D11+1</f>
        <v>44391</v>
      </c>
      <c r="J5" s="13"/>
    </row>
    <row r="6" spans="1:18" ht="18" customHeight="1" x14ac:dyDescent="0.3">
      <c r="A6" s="14" t="s">
        <v>5</v>
      </c>
      <c r="B6" s="15"/>
      <c r="C6" s="15"/>
      <c r="D6" s="16"/>
      <c r="E6" s="17" t="s">
        <v>6</v>
      </c>
      <c r="F6" s="18"/>
      <c r="G6" s="15"/>
      <c r="H6" s="15"/>
      <c r="I6" s="19"/>
      <c r="J6" s="13"/>
    </row>
    <row r="7" spans="1:18" ht="22.9" customHeight="1" x14ac:dyDescent="0.25">
      <c r="A7" s="20"/>
      <c r="B7" s="21" t="s">
        <v>7</v>
      </c>
      <c r="C7" s="21"/>
      <c r="D7" s="15"/>
      <c r="E7" s="18"/>
      <c r="F7" s="21" t="s">
        <v>8</v>
      </c>
      <c r="G7" s="18"/>
      <c r="H7" s="18"/>
      <c r="I7" s="19"/>
    </row>
    <row r="8" spans="1:18" ht="15.6" customHeight="1" x14ac:dyDescent="0.25">
      <c r="A8" s="20"/>
      <c r="B8" s="21" t="s">
        <v>9</v>
      </c>
      <c r="C8" s="21"/>
      <c r="D8" s="15"/>
      <c r="E8" s="18"/>
      <c r="F8" s="21" t="s">
        <v>10</v>
      </c>
      <c r="G8" s="18"/>
      <c r="H8" s="18"/>
      <c r="I8" s="19"/>
    </row>
    <row r="9" spans="1:18" ht="16.899999999999999" customHeight="1" x14ac:dyDescent="0.25">
      <c r="A9" s="20"/>
      <c r="B9" s="307" t="s">
        <v>11</v>
      </c>
      <c r="C9" s="307"/>
      <c r="D9" s="307"/>
      <c r="E9" s="18"/>
      <c r="F9" s="21" t="s">
        <v>12</v>
      </c>
      <c r="G9" s="18"/>
      <c r="H9" s="18"/>
      <c r="I9" s="22"/>
    </row>
    <row r="10" spans="1:18" ht="15.6" customHeight="1" x14ac:dyDescent="0.25">
      <c r="A10" s="23"/>
      <c r="B10" s="18"/>
      <c r="C10" s="18"/>
      <c r="D10" s="18"/>
      <c r="E10" s="18"/>
      <c r="F10" s="18" t="s">
        <v>13</v>
      </c>
      <c r="G10" s="18"/>
      <c r="H10" s="18"/>
      <c r="I10" s="19"/>
    </row>
    <row r="11" spans="1:18" ht="17.25" customHeight="1" x14ac:dyDescent="0.3">
      <c r="A11" s="24" t="s">
        <v>14</v>
      </c>
      <c r="B11" s="10"/>
      <c r="C11" s="25"/>
      <c r="D11" s="308">
        <f>'[1]Form-1_AnticipatedVsActual_BI'!$C$2</f>
        <v>44390</v>
      </c>
      <c r="E11" s="308"/>
      <c r="F11" s="10"/>
      <c r="G11" s="26"/>
      <c r="H11" s="27"/>
      <c r="I11" s="28"/>
      <c r="P11" s="29"/>
    </row>
    <row r="12" spans="1:18" ht="12" customHeight="1" x14ac:dyDescent="0.3">
      <c r="A12" s="283" t="s">
        <v>15</v>
      </c>
      <c r="B12" s="10"/>
      <c r="C12" s="10"/>
      <c r="D12" s="10"/>
      <c r="E12" s="10"/>
      <c r="F12" s="10"/>
      <c r="G12" s="10"/>
      <c r="H12" s="10"/>
      <c r="I12" s="28"/>
    </row>
    <row r="13" spans="1:18" ht="8.25" customHeight="1" x14ac:dyDescent="0.2">
      <c r="A13" s="283"/>
      <c r="B13" s="284" t="s">
        <v>16</v>
      </c>
      <c r="C13" s="285"/>
      <c r="D13" s="285"/>
      <c r="E13" s="285"/>
      <c r="F13" s="285"/>
      <c r="G13" s="285"/>
      <c r="H13" s="285"/>
      <c r="I13" s="286"/>
    </row>
    <row r="14" spans="1:18" ht="10.9" customHeight="1" x14ac:dyDescent="0.2">
      <c r="A14" s="283"/>
      <c r="B14" s="285"/>
      <c r="C14" s="285"/>
      <c r="D14" s="285"/>
      <c r="E14" s="285"/>
      <c r="F14" s="285"/>
      <c r="G14" s="285"/>
      <c r="H14" s="285"/>
      <c r="I14" s="286"/>
    </row>
    <row r="15" spans="1:18" ht="3.75" customHeight="1" thickBot="1" x14ac:dyDescent="0.25">
      <c r="A15" s="30"/>
      <c r="B15" s="31"/>
      <c r="C15" s="31"/>
      <c r="D15" s="31"/>
      <c r="E15" s="31"/>
      <c r="F15" s="287"/>
      <c r="G15" s="287"/>
      <c r="H15" s="287"/>
      <c r="I15" s="288"/>
    </row>
    <row r="16" spans="1:18" s="33" customFormat="1" ht="40.5" customHeight="1" x14ac:dyDescent="0.25">
      <c r="A16" s="289" t="s">
        <v>17</v>
      </c>
      <c r="B16" s="268" t="s">
        <v>18</v>
      </c>
      <c r="C16" s="268" t="s">
        <v>19</v>
      </c>
      <c r="D16" s="268" t="s">
        <v>20</v>
      </c>
      <c r="E16" s="294" t="s">
        <v>21</v>
      </c>
      <c r="F16" s="268" t="s">
        <v>22</v>
      </c>
      <c r="G16" s="268" t="s">
        <v>23</v>
      </c>
      <c r="H16" s="268" t="s">
        <v>24</v>
      </c>
      <c r="I16" s="32" t="s">
        <v>25</v>
      </c>
      <c r="R16" s="34">
        <f>'[1]Form-1_AnticipatedVsActual_BI'!G35+'[1]Form-1_AnticipatedVsActual_BI'!G41</f>
        <v>36.402500000000003</v>
      </c>
    </row>
    <row r="17" spans="1:14" s="33" customFormat="1" ht="45.75" customHeight="1" x14ac:dyDescent="0.2">
      <c r="A17" s="290"/>
      <c r="B17" s="269"/>
      <c r="C17" s="269"/>
      <c r="D17" s="292"/>
      <c r="E17" s="295"/>
      <c r="F17" s="269"/>
      <c r="G17" s="269"/>
      <c r="H17" s="269"/>
      <c r="I17" s="271" t="s">
        <v>26</v>
      </c>
    </row>
    <row r="18" spans="1:14" s="33" customFormat="1" ht="62.45" customHeight="1" thickBot="1" x14ac:dyDescent="0.25">
      <c r="A18" s="291"/>
      <c r="B18" s="270"/>
      <c r="C18" s="270"/>
      <c r="D18" s="293"/>
      <c r="E18" s="296"/>
      <c r="F18" s="270"/>
      <c r="G18" s="270"/>
      <c r="H18" s="270"/>
      <c r="I18" s="272"/>
    </row>
    <row r="19" spans="1:14" s="33" customFormat="1" ht="13.15" customHeight="1" thickBot="1" x14ac:dyDescent="0.25">
      <c r="A19" s="35">
        <v>1</v>
      </c>
      <c r="B19" s="36">
        <v>2</v>
      </c>
      <c r="C19" s="36">
        <v>3</v>
      </c>
      <c r="D19" s="36">
        <v>4</v>
      </c>
      <c r="E19" s="36">
        <v>5</v>
      </c>
      <c r="F19" s="36">
        <v>6</v>
      </c>
      <c r="G19" s="36">
        <v>7</v>
      </c>
      <c r="H19" s="36">
        <v>8</v>
      </c>
      <c r="I19" s="37" t="s">
        <v>27</v>
      </c>
    </row>
    <row r="20" spans="1:14" ht="17.25" customHeight="1" x14ac:dyDescent="0.25">
      <c r="A20" s="38">
        <v>1</v>
      </c>
      <c r="B20" s="39" t="s">
        <v>28</v>
      </c>
      <c r="C20" s="40">
        <v>126</v>
      </c>
      <c r="D20" s="40">
        <f>'[1]Form-1_AnticipatedVsActual_BI'!D10</f>
        <v>23.19</v>
      </c>
      <c r="E20" s="40">
        <f>'[1]Form-1_AnticipatedVsActual_BI'!E10</f>
        <v>23.19</v>
      </c>
      <c r="F20" s="41">
        <f>'[1]Form-1_AnticipatedVsActual_BI'!F10</f>
        <v>28.8</v>
      </c>
      <c r="G20" s="42">
        <f>'[1]Form-1_AnticipatedVsActual_BI'!G10</f>
        <v>27.8</v>
      </c>
      <c r="H20" s="43">
        <f>'[1]Form-1_AnticipatedVsActual_BI'!H10</f>
        <v>118</v>
      </c>
      <c r="I20" s="44" t="str">
        <f>IF('[1]Form-1_AnticipatedVsActual_BI'!J10="","",'[1]Form-1_AnticipatedVsActual_BI'!J10)</f>
        <v/>
      </c>
    </row>
    <row r="21" spans="1:14" ht="22.5" customHeight="1" x14ac:dyDescent="0.2">
      <c r="A21" s="45">
        <v>2</v>
      </c>
      <c r="B21" s="46" t="s">
        <v>29</v>
      </c>
      <c r="C21" s="47">
        <v>120</v>
      </c>
      <c r="D21" s="47">
        <f>'[1]Form-1_AnticipatedVsActual_BI'!D11</f>
        <v>19.2</v>
      </c>
      <c r="E21" s="47">
        <f>'[1]Form-1_AnticipatedVsActual_BI'!E11</f>
        <v>19.2</v>
      </c>
      <c r="F21" s="48">
        <f>'[1]Form-1_AnticipatedVsActual_BI'!F11</f>
        <v>31.2</v>
      </c>
      <c r="G21" s="49">
        <f>'[1]Form-1_AnticipatedVsActual_BI'!G11</f>
        <v>29.41</v>
      </c>
      <c r="H21" s="50">
        <f>'[1]Form-1_AnticipatedVsActual_BI'!H11</f>
        <v>132</v>
      </c>
      <c r="I21" s="51" t="str">
        <f>IF('[1]Form-1_AnticipatedVsActual_BI'!J11="","",'[1]Form-1_AnticipatedVsActual_BI'!J11)</f>
        <v/>
      </c>
      <c r="J21" s="52"/>
    </row>
    <row r="22" spans="1:14" ht="17.25" customHeight="1" x14ac:dyDescent="0.25">
      <c r="A22" s="45">
        <v>3</v>
      </c>
      <c r="B22" s="46" t="s">
        <v>30</v>
      </c>
      <c r="C22" s="47">
        <v>66</v>
      </c>
      <c r="D22" s="47">
        <f>'[1]Form-1_AnticipatedVsActual_BI'!D12</f>
        <v>9.8000000000000007</v>
      </c>
      <c r="E22" s="47">
        <f>'[1]Form-1_AnticipatedVsActual_BI'!E12</f>
        <v>9.8000000000000007</v>
      </c>
      <c r="F22" s="48">
        <f>'[1]Form-1_AnticipatedVsActual_BI'!F12</f>
        <v>15.84</v>
      </c>
      <c r="G22" s="53">
        <f>'[1]Form-1_AnticipatedVsActual_BI'!G12</f>
        <v>15.667999999999999</v>
      </c>
      <c r="H22" s="50">
        <f>'[1]Form-1_AnticipatedVsActual_BI'!H12</f>
        <v>66</v>
      </c>
      <c r="I22" s="44" t="str">
        <f>IF('[1]Form-1_AnticipatedVsActual_BI'!J12="","",'[1]Form-1_AnticipatedVsActual_BI'!J12)</f>
        <v/>
      </c>
      <c r="J22" s="54"/>
    </row>
    <row r="23" spans="1:14" ht="17.25" customHeight="1" x14ac:dyDescent="0.25">
      <c r="A23" s="45">
        <v>4</v>
      </c>
      <c r="B23" s="46" t="s">
        <v>31</v>
      </c>
      <c r="C23" s="47">
        <v>60</v>
      </c>
      <c r="D23" s="47">
        <f>'[1]Form-1_AnticipatedVsActual_BI'!D13</f>
        <v>0.73</v>
      </c>
      <c r="E23" s="47">
        <f>'[1]Form-1_AnticipatedVsActual_BI'!E13</f>
        <v>0.73</v>
      </c>
      <c r="F23" s="48">
        <f>'[1]Form-1_AnticipatedVsActual_BI'!F13</f>
        <v>3.23</v>
      </c>
      <c r="G23" s="53">
        <f>'[1]Form-1_AnticipatedVsActual_BI'!G13</f>
        <v>9.6</v>
      </c>
      <c r="H23" s="55">
        <f>'[1]Form-1_AnticipatedVsActual_BI'!H13</f>
        <v>59</v>
      </c>
      <c r="I23" s="44" t="str">
        <f>IF('[1]Form-1_AnticipatedVsActual_BI'!J13="","",'[1]Form-1_AnticipatedVsActual_BI'!J13)</f>
        <v/>
      </c>
      <c r="J23" s="56"/>
    </row>
    <row r="24" spans="1:14" ht="17.25" customHeight="1" x14ac:dyDescent="0.25">
      <c r="A24" s="45">
        <v>5</v>
      </c>
      <c r="B24" s="46" t="s">
        <v>32</v>
      </c>
      <c r="C24" s="47">
        <v>22.5</v>
      </c>
      <c r="D24" s="47">
        <f>'[1]Form-1_AnticipatedVsActual_BI'!D14</f>
        <v>4.07</v>
      </c>
      <c r="E24" s="47">
        <f>'[1]Form-1_AnticipatedVsActual_BI'!E14</f>
        <v>4.07</v>
      </c>
      <c r="F24" s="48">
        <f>'[1]Form-1_AnticipatedVsActual_BI'!F14</f>
        <v>1.92</v>
      </c>
      <c r="G24" s="53">
        <f>'[1]Form-1_AnticipatedVsActual_BI'!G14</f>
        <v>5.3710000000000004</v>
      </c>
      <c r="H24" s="57">
        <f>'[1]Form-1_AnticipatedVsActual_BI'!H14</f>
        <v>22.8</v>
      </c>
      <c r="I24" s="44" t="str">
        <f>IF('[1]Form-1_AnticipatedVsActual_BI'!J14="","",'[1]Form-1_AnticipatedVsActual_BI'!J14)</f>
        <v/>
      </c>
      <c r="J24" s="56"/>
    </row>
    <row r="25" spans="1:14" ht="17.25" customHeight="1" x14ac:dyDescent="0.25">
      <c r="A25" s="45">
        <v>6</v>
      </c>
      <c r="B25" s="46" t="s">
        <v>33</v>
      </c>
      <c r="C25" s="47">
        <v>16.95</v>
      </c>
      <c r="D25" s="47">
        <f>'[1]Form-1_AnticipatedVsActual_BI'!D15</f>
        <v>1.71</v>
      </c>
      <c r="E25" s="47">
        <f>'[1]Form-1_AnticipatedVsActual_BI'!E15</f>
        <v>1.71</v>
      </c>
      <c r="F25" s="48">
        <f>'[1]Form-1_AnticipatedVsActual_BI'!F15</f>
        <v>1.72</v>
      </c>
      <c r="G25" s="58">
        <f>'[1]Form-1_AnticipatedVsActual_BI'!G15</f>
        <v>4.0027499999999998</v>
      </c>
      <c r="H25" s="55">
        <f>'[1]Form-1_AnticipatedVsActual_BI'!H15</f>
        <v>16.95</v>
      </c>
      <c r="I25" s="44" t="str">
        <f>IF('[1]Form-1_AnticipatedVsActual_BI'!J15="","",'[1]Form-1_AnticipatedVsActual_BI'!J15)</f>
        <v/>
      </c>
      <c r="J25" s="56"/>
    </row>
    <row r="26" spans="1:14" ht="17.25" customHeight="1" x14ac:dyDescent="0.25">
      <c r="A26" s="45">
        <v>7</v>
      </c>
      <c r="B26" s="46" t="s">
        <v>34</v>
      </c>
      <c r="C26" s="47">
        <v>12</v>
      </c>
      <c r="D26" s="47">
        <f>'[1]Form-1_AnticipatedVsActual_BI'!D16</f>
        <v>0.87</v>
      </c>
      <c r="E26" s="47">
        <f>'[1]Form-1_AnticipatedVsActual_BI'!E16</f>
        <v>0.87</v>
      </c>
      <c r="F26" s="48">
        <f>'[1]Form-1_AnticipatedVsActual_BI'!F16</f>
        <v>1.68</v>
      </c>
      <c r="G26" s="53">
        <f>'[1]Form-1_AnticipatedVsActual_BI'!G16</f>
        <v>2.5350000000000001</v>
      </c>
      <c r="H26" s="57">
        <f>'[1]Form-1_AnticipatedVsActual_BI'!H16</f>
        <v>12</v>
      </c>
      <c r="I26" s="44" t="str">
        <f>IF('[1]Form-1_AnticipatedVsActual_BI'!J16="","",'[1]Form-1_AnticipatedVsActual_BI'!J16)</f>
        <v/>
      </c>
      <c r="J26" s="56"/>
    </row>
    <row r="27" spans="1:14" ht="17.25" customHeight="1" x14ac:dyDescent="0.25">
      <c r="A27" s="45">
        <v>8</v>
      </c>
      <c r="B27" s="46" t="s">
        <v>35</v>
      </c>
      <c r="C27" s="47">
        <v>12</v>
      </c>
      <c r="D27" s="47">
        <f>'[1]Form-1_AnticipatedVsActual_BI'!D17</f>
        <v>0.81</v>
      </c>
      <c r="E27" s="47">
        <f>'[1]Form-1_AnticipatedVsActual_BI'!E17</f>
        <v>0.81</v>
      </c>
      <c r="F27" s="48">
        <f>'[1]Form-1_AnticipatedVsActual_BI'!F17</f>
        <v>2.88</v>
      </c>
      <c r="G27" s="53">
        <f>'[1]Form-1_AnticipatedVsActual_BI'!G17</f>
        <v>2.9169</v>
      </c>
      <c r="H27" s="57">
        <f>'[1]Form-1_AnticipatedVsActual_BI'!H17</f>
        <v>12.67</v>
      </c>
      <c r="I27" s="44" t="str">
        <f>IF('[1]Form-1_AnticipatedVsActual_BI'!J17="","",'[1]Form-1_AnticipatedVsActual_BI'!J17)</f>
        <v/>
      </c>
      <c r="J27" s="56"/>
    </row>
    <row r="28" spans="1:14" ht="17.25" customHeight="1" x14ac:dyDescent="0.25">
      <c r="A28" s="45">
        <v>9</v>
      </c>
      <c r="B28" s="46" t="s">
        <v>36</v>
      </c>
      <c r="C28" s="47">
        <v>10.5</v>
      </c>
      <c r="D28" s="47">
        <f>'[1]Form-1_AnticipatedVsActual_BI'!D18</f>
        <v>0.92</v>
      </c>
      <c r="E28" s="47">
        <f>'[1]Form-1_AnticipatedVsActual_BI'!E18</f>
        <v>0.92</v>
      </c>
      <c r="F28" s="48">
        <f>'[1]Form-1_AnticipatedVsActual_BI'!F18</f>
        <v>1.2</v>
      </c>
      <c r="G28" s="58">
        <f>'[1]Form-1_AnticipatedVsActual_BI'!G18</f>
        <v>0</v>
      </c>
      <c r="H28" s="57">
        <f>'[1]Form-1_AnticipatedVsActual_BI'!H18</f>
        <v>0</v>
      </c>
      <c r="I28" s="44" t="str">
        <f>IF('[1]Form-1_AnticipatedVsActual_BI'!J18="","",'[1]Form-1_AnticipatedVsActual_BI'!J18)</f>
        <v/>
      </c>
      <c r="J28" s="56"/>
    </row>
    <row r="29" spans="1:14" ht="17.25" customHeight="1" x14ac:dyDescent="0.25">
      <c r="A29" s="45">
        <v>10</v>
      </c>
      <c r="B29" s="46" t="s">
        <v>37</v>
      </c>
      <c r="C29" s="47">
        <v>10</v>
      </c>
      <c r="D29" s="47">
        <f>'[1]Form-1_AnticipatedVsActual_BI'!D19</f>
        <v>2.41</v>
      </c>
      <c r="E29" s="47">
        <f>'[1]Form-1_AnticipatedVsActual_BI'!E19</f>
        <v>2.41</v>
      </c>
      <c r="F29" s="48">
        <f>'[1]Form-1_AnticipatedVsActual_BI'!F19</f>
        <v>1.2</v>
      </c>
      <c r="G29" s="53">
        <f>'[1]Form-1_AnticipatedVsActual_BI'!G19</f>
        <v>2.4402900000000001</v>
      </c>
      <c r="H29" s="57">
        <f>'[1]Form-1_AnticipatedVsActual_BI'!H19</f>
        <v>10.1</v>
      </c>
      <c r="I29" s="44"/>
      <c r="J29" s="56"/>
    </row>
    <row r="30" spans="1:14" ht="17.25" customHeight="1" x14ac:dyDescent="0.25">
      <c r="A30" s="45">
        <v>11</v>
      </c>
      <c r="B30" s="59" t="s">
        <v>38</v>
      </c>
      <c r="C30" s="47">
        <v>6</v>
      </c>
      <c r="D30" s="47">
        <f>'[1]Form-1_AnticipatedVsActual_BI'!D20</f>
        <v>0.73</v>
      </c>
      <c r="E30" s="47">
        <f>'[1]Form-1_AnticipatedVsActual_BI'!E20</f>
        <v>0.73</v>
      </c>
      <c r="F30" s="48">
        <f>'[1]Form-1_AnticipatedVsActual_BI'!F20</f>
        <v>1.44</v>
      </c>
      <c r="G30" s="53">
        <f>'[1]Form-1_AnticipatedVsActual_BI'!G20</f>
        <v>1.44</v>
      </c>
      <c r="H30" s="50">
        <f>'[1]Form-1_AnticipatedVsActual_BI'!H20</f>
        <v>6</v>
      </c>
      <c r="I30" s="44" t="str">
        <f>IF('[1]Form-1_AnticipatedVsActual_BI'!J20="","",'[1]Form-1_AnticipatedVsActual_BI'!J20)</f>
        <v/>
      </c>
      <c r="J30" s="56"/>
    </row>
    <row r="31" spans="1:14" ht="22.5" customHeight="1" x14ac:dyDescent="0.25">
      <c r="A31" s="45">
        <v>12</v>
      </c>
      <c r="B31" s="46" t="s">
        <v>39</v>
      </c>
      <c r="C31" s="47">
        <v>4.5</v>
      </c>
      <c r="D31" s="47">
        <f>'[1]Form-1_AnticipatedVsActual_BI'!D21</f>
        <v>0.25</v>
      </c>
      <c r="E31" s="47">
        <f>'[1]Form-1_AnticipatedVsActual_BI'!E21</f>
        <v>0.25</v>
      </c>
      <c r="F31" s="48">
        <f>'[1]Form-1_AnticipatedVsActual_BI'!F21</f>
        <v>0.36</v>
      </c>
      <c r="G31" s="53">
        <f>'[1]Form-1_AnticipatedVsActual_BI'!G21</f>
        <v>0.25850000000000001</v>
      </c>
      <c r="H31" s="57">
        <f>'[1]Form-1_AnticipatedVsActual_BI'!H21</f>
        <v>1.5</v>
      </c>
      <c r="I31" s="51" t="str">
        <f>IF('[1]Form-1_AnticipatedVsActual_BI'!J21="","",'[1]Form-1_AnticipatedVsActual_BI'!J21)</f>
        <v/>
      </c>
      <c r="J31" s="56"/>
      <c r="K31" s="60" t="s">
        <v>40</v>
      </c>
      <c r="L31" s="60"/>
      <c r="N31" s="61">
        <f>F33+F44+F42+F45</f>
        <v>163.93436772799998</v>
      </c>
    </row>
    <row r="32" spans="1:14" ht="17.25" customHeight="1" x14ac:dyDescent="0.25">
      <c r="A32" s="45">
        <v>13</v>
      </c>
      <c r="B32" s="62" t="s">
        <v>41</v>
      </c>
      <c r="C32" s="47">
        <v>30.95</v>
      </c>
      <c r="D32" s="47">
        <f>'[1]Form-1_AnticipatedVsActual_BI'!D22</f>
        <v>1.53</v>
      </c>
      <c r="E32" s="47">
        <f>'[1]Form-1_AnticipatedVsActual_BI'!E22</f>
        <v>1.52</v>
      </c>
      <c r="F32" s="48">
        <f>'[1]Form-1_AnticipatedVsActual_BI'!F22</f>
        <v>1.82</v>
      </c>
      <c r="G32" s="53">
        <f>'[1]Form-1_AnticipatedVsActual_BI'!G22</f>
        <v>1.82</v>
      </c>
      <c r="H32" s="50"/>
      <c r="I32" s="44" t="str">
        <f>IF('[1]Form-1_AnticipatedVsActual_BI'!J22="","",'[1]Form-1_AnticipatedVsActual_BI'!J22)</f>
        <v/>
      </c>
      <c r="J32" s="56"/>
      <c r="K32" s="60"/>
      <c r="L32" s="60"/>
    </row>
    <row r="33" spans="1:14" ht="15" customHeight="1" x14ac:dyDescent="0.25">
      <c r="A33" s="45" t="s">
        <v>42</v>
      </c>
      <c r="B33" s="62" t="s">
        <v>43</v>
      </c>
      <c r="C33" s="63">
        <f>SUM(C20:C32)</f>
        <v>497.4</v>
      </c>
      <c r="D33" s="63">
        <f>SUM(D20:D32)</f>
        <v>66.22</v>
      </c>
      <c r="E33" s="63">
        <f>SUM(E20:E32)</f>
        <v>66.209999999999994</v>
      </c>
      <c r="F33" s="64">
        <f>SUM(F20:F32)</f>
        <v>93.29</v>
      </c>
      <c r="G33" s="64">
        <f>SUM(G20:G32)</f>
        <v>103.26243999999998</v>
      </c>
      <c r="H33" s="65"/>
      <c r="I33" s="66"/>
      <c r="J33" s="56"/>
      <c r="K33" s="60" t="s">
        <v>44</v>
      </c>
      <c r="L33" s="60"/>
      <c r="N33" s="61">
        <f>G33+G44+G42+I45</f>
        <v>224.38428499999998</v>
      </c>
    </row>
    <row r="34" spans="1:14" ht="15" customHeight="1" x14ac:dyDescent="0.2">
      <c r="A34" s="38" t="s">
        <v>45</v>
      </c>
      <c r="B34" s="67" t="s">
        <v>46</v>
      </c>
      <c r="C34" s="68"/>
      <c r="D34" s="69"/>
      <c r="E34" s="69"/>
      <c r="F34" s="70"/>
      <c r="G34" s="273" t="s">
        <v>47</v>
      </c>
      <c r="H34" s="70"/>
      <c r="I34" s="275" t="s">
        <v>48</v>
      </c>
      <c r="J34" s="56"/>
      <c r="N34" s="61"/>
    </row>
    <row r="35" spans="1:14" ht="12.6" customHeight="1" x14ac:dyDescent="0.3">
      <c r="A35" s="277" t="s">
        <v>49</v>
      </c>
      <c r="B35" s="67" t="s">
        <v>50</v>
      </c>
      <c r="C35" s="71"/>
      <c r="D35" s="72"/>
      <c r="E35" s="72"/>
      <c r="F35" s="73"/>
      <c r="G35" s="274"/>
      <c r="H35" s="74"/>
      <c r="I35" s="276"/>
      <c r="J35" s="56"/>
    </row>
    <row r="36" spans="1:14" ht="17.25" customHeight="1" x14ac:dyDescent="0.2">
      <c r="A36" s="278"/>
      <c r="B36" s="75" t="s">
        <v>51</v>
      </c>
      <c r="C36" s="280">
        <v>300</v>
      </c>
      <c r="D36" s="40">
        <f>12*0.88</f>
        <v>10.56</v>
      </c>
      <c r="E36" s="76">
        <f>9.42*0.88</f>
        <v>8.2896000000000001</v>
      </c>
      <c r="F36" s="42">
        <f>'[1]Form-1_AnticipatedVsActual_BI'!F28*0.88</f>
        <v>69.695999999999998</v>
      </c>
      <c r="G36" s="77">
        <f>I36*0.88</f>
        <v>69.812159999999992</v>
      </c>
      <c r="H36" s="281">
        <f>'[1]Form-1_AnticipatedVsActual_BI'!$H$28</f>
        <v>330</v>
      </c>
      <c r="I36" s="78">
        <f>'[1]Form-1_AnticipatedVsActual_BI'!$G$28</f>
        <v>79.331999999999994</v>
      </c>
      <c r="J36" s="56"/>
    </row>
    <row r="37" spans="1:14" ht="29.45" customHeight="1" x14ac:dyDescent="0.2">
      <c r="A37" s="279"/>
      <c r="B37" s="75" t="s">
        <v>52</v>
      </c>
      <c r="C37" s="265"/>
      <c r="D37" s="47">
        <f>12*0.12</f>
        <v>1.44</v>
      </c>
      <c r="E37" s="79">
        <f>9.42*0.12</f>
        <v>1.1303999999999998</v>
      </c>
      <c r="F37" s="49">
        <f>'[1]Form-1_AnticipatedVsActual_BI'!F28*0.12</f>
        <v>9.5039999999999996</v>
      </c>
      <c r="G37" s="49">
        <f>I36*0.12</f>
        <v>9.5198399999999985</v>
      </c>
      <c r="H37" s="282"/>
      <c r="I37" s="80" t="s">
        <v>53</v>
      </c>
      <c r="J37" s="56"/>
    </row>
    <row r="38" spans="1:14" ht="17.45" customHeight="1" x14ac:dyDescent="0.2">
      <c r="A38" s="261" t="s">
        <v>54</v>
      </c>
      <c r="B38" s="263" t="s">
        <v>55</v>
      </c>
      <c r="C38" s="264">
        <v>86</v>
      </c>
      <c r="D38" s="264">
        <f>2.23*0.2</f>
        <v>0.44600000000000001</v>
      </c>
      <c r="E38" s="266">
        <f>3.23*0.2</f>
        <v>0.64600000000000002</v>
      </c>
      <c r="F38" s="253">
        <f>'[1]Form-1_AnticipatedVsActual_BI'!F29*0.2</f>
        <v>4.6079999999999997</v>
      </c>
      <c r="G38" s="253">
        <f>I38*0.2</f>
        <v>4.7880000000000003</v>
      </c>
      <c r="H38" s="253">
        <f>'[1]Form-1_AnticipatedVsActual_BI'!$H$29</f>
        <v>101.89</v>
      </c>
      <c r="I38" s="81">
        <f>'[1]Form-1_AnticipatedVsActual_BI'!$G$29</f>
        <v>23.94</v>
      </c>
    </row>
    <row r="39" spans="1:14" ht="13.15" customHeight="1" x14ac:dyDescent="0.2">
      <c r="A39" s="262"/>
      <c r="B39" s="252"/>
      <c r="C39" s="265"/>
      <c r="D39" s="265"/>
      <c r="E39" s="267"/>
      <c r="F39" s="254"/>
      <c r="G39" s="254"/>
      <c r="H39" s="255"/>
      <c r="I39" s="256" t="s">
        <v>56</v>
      </c>
    </row>
    <row r="40" spans="1:14" ht="5.45" customHeight="1" x14ac:dyDescent="0.2">
      <c r="A40" s="45"/>
      <c r="B40" s="75"/>
      <c r="C40" s="47"/>
      <c r="D40" s="47"/>
      <c r="E40" s="47"/>
      <c r="F40" s="253">
        <f>'[1]Form-1_AnticipatedVsActual_BI'!F51*0.2</f>
        <v>64.005632000000006</v>
      </c>
      <c r="G40" s="53"/>
      <c r="H40" s="50"/>
      <c r="I40" s="257"/>
    </row>
    <row r="41" spans="1:14" ht="6.6" customHeight="1" x14ac:dyDescent="0.2">
      <c r="A41" s="45"/>
      <c r="B41" s="75"/>
      <c r="C41" s="47"/>
      <c r="D41" s="47"/>
      <c r="E41" s="47"/>
      <c r="F41" s="254"/>
      <c r="G41" s="58"/>
      <c r="H41" s="55"/>
      <c r="I41" s="257"/>
    </row>
    <row r="42" spans="1:14" ht="17.45" customHeight="1" x14ac:dyDescent="0.2">
      <c r="A42" s="45" t="s">
        <v>57</v>
      </c>
      <c r="B42" s="75" t="str">
        <f>'[1]Form-1_AnticipatedVsActual_BI'!$B$30</f>
        <v>KASHANG (3x65 MW)</v>
      </c>
      <c r="C42" s="47">
        <f>65*3</f>
        <v>195</v>
      </c>
      <c r="D42" s="47">
        <f>'[1]Form-1_AnticipatedVsActual_BI'!D30</f>
        <v>0</v>
      </c>
      <c r="E42" s="82">
        <f>'[1]Form-1_AnticipatedVsActual_BI'!E30</f>
        <v>0</v>
      </c>
      <c r="F42" s="42">
        <f>'[1]Form-1_AnticipatedVsActual_BI'!F30</f>
        <v>12.51</v>
      </c>
      <c r="G42" s="58">
        <f>'[1]Form-1_AnticipatedVsActual_BI'!G30*(0.9925)</f>
        <v>14.480575</v>
      </c>
      <c r="H42" s="55">
        <f>'[1]Form-1_AnticipatedVsActual_BI'!H30</f>
        <v>70</v>
      </c>
      <c r="I42" s="257"/>
    </row>
    <row r="43" spans="1:14" ht="17.45" customHeight="1" x14ac:dyDescent="0.2">
      <c r="A43" s="45" t="s">
        <v>58</v>
      </c>
      <c r="B43" s="75" t="s">
        <v>59</v>
      </c>
      <c r="C43" s="47">
        <f>37*3</f>
        <v>111</v>
      </c>
      <c r="D43" s="47"/>
      <c r="E43" s="82">
        <f>'[1]Form-1_AnticipatedVsActual_BI'!E31</f>
        <v>0</v>
      </c>
      <c r="F43" s="42">
        <f>'[1]Form-1_AnticipatedVsActual_BI'!F31</f>
        <v>10.28</v>
      </c>
      <c r="G43" s="58">
        <f>'[1]Form-1_AnticipatedVsActual_BI'!G31*(0.9925)</f>
        <v>17.616875</v>
      </c>
      <c r="H43" s="55">
        <f>'[1]Form-1_AnticipatedVsActual_BI'!H31</f>
        <v>74</v>
      </c>
      <c r="I43" s="257"/>
    </row>
    <row r="44" spans="1:14" ht="20.45" customHeight="1" x14ac:dyDescent="0.2">
      <c r="A44" s="45" t="s">
        <v>60</v>
      </c>
      <c r="B44" s="75" t="s">
        <v>61</v>
      </c>
      <c r="C44" s="47">
        <v>77</v>
      </c>
      <c r="D44" s="47"/>
      <c r="E44" s="82"/>
      <c r="F44" s="83">
        <f>'[1]Form-1_AnticipatedVsActual_BI'!F32+'[1]Form-1_AnticipatedVsActual_BI'!F24+'[1]Form-1_AnticipatedVsActual_BI'!F25</f>
        <v>51.12</v>
      </c>
      <c r="G44" s="83">
        <f>'[1]Form-1_AnticipatedVsActual_BI'!G24+'[1]Form-1_AnticipatedVsActual_BI'!G25+'[1]Form-1_AnticipatedVsActual_BI'!G32</f>
        <v>45.076000000000001</v>
      </c>
      <c r="H44" s="50"/>
      <c r="I44" s="258"/>
      <c r="J44" s="56"/>
    </row>
    <row r="45" spans="1:14" ht="46.9" customHeight="1" x14ac:dyDescent="0.2">
      <c r="A45" s="84" t="s">
        <v>62</v>
      </c>
      <c r="B45" s="67" t="s">
        <v>63</v>
      </c>
      <c r="C45" s="85" t="s">
        <v>64</v>
      </c>
      <c r="D45" s="85" t="s">
        <v>64</v>
      </c>
      <c r="E45" s="85" t="s">
        <v>64</v>
      </c>
      <c r="F45" s="86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86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5.2056494999999998</v>
      </c>
      <c r="H45" s="50">
        <v>55</v>
      </c>
      <c r="I45" s="87">
        <f>SUM('[1]Form-1_AnticipatedVsActual_BI'!G33:G49)</f>
        <v>61.565269999999998</v>
      </c>
      <c r="J45" s="56"/>
      <c r="L45" s="88"/>
      <c r="M45" s="89" t="s">
        <v>65</v>
      </c>
    </row>
    <row r="46" spans="1:14" ht="17.25" customHeight="1" x14ac:dyDescent="0.2">
      <c r="A46" s="90"/>
      <c r="B46" s="91" t="s">
        <v>66</v>
      </c>
      <c r="C46" s="92"/>
      <c r="D46" s="92"/>
      <c r="E46" s="93"/>
      <c r="F46" s="92"/>
      <c r="G46" s="92"/>
      <c r="H46" s="94"/>
      <c r="I46" s="95" t="s">
        <v>67</v>
      </c>
      <c r="J46" s="96"/>
      <c r="M46" s="61">
        <f>487.4-C33</f>
        <v>-10</v>
      </c>
    </row>
    <row r="47" spans="1:14" ht="17.25" customHeight="1" x14ac:dyDescent="0.2">
      <c r="A47" s="97">
        <v>1</v>
      </c>
      <c r="B47" s="226" t="s">
        <v>68</v>
      </c>
      <c r="C47" s="231"/>
      <c r="D47" s="50">
        <f>$G$33</f>
        <v>103.26243999999998</v>
      </c>
      <c r="E47" s="98">
        <v>21</v>
      </c>
      <c r="F47" s="259" t="s">
        <v>69</v>
      </c>
      <c r="G47" s="260"/>
      <c r="H47" s="99" t="s">
        <v>70</v>
      </c>
      <c r="I47" s="100" t="s">
        <v>71</v>
      </c>
      <c r="J47" s="56"/>
      <c r="K47" s="101"/>
      <c r="M47" s="8">
        <f>15.15+21.8</f>
        <v>36.950000000000003</v>
      </c>
    </row>
    <row r="48" spans="1:14" ht="20.25" customHeight="1" x14ac:dyDescent="0.2">
      <c r="A48" s="97">
        <v>2</v>
      </c>
      <c r="B48" s="244" t="s">
        <v>72</v>
      </c>
      <c r="C48" s="244"/>
      <c r="D48" s="57">
        <f>$I$36</f>
        <v>79.331999999999994</v>
      </c>
      <c r="E48" s="245"/>
      <c r="F48" s="247" t="s">
        <v>73</v>
      </c>
      <c r="G48" s="102" t="s">
        <v>74</v>
      </c>
      <c r="H48" s="103">
        <f>ABS('[1]Report_Daily Hrly Load Sheet '!AB101/100)</f>
        <v>5.6749999999999998</v>
      </c>
      <c r="I48" s="29">
        <f>ABS('[1]Report_Daily Hrly Load Sheet '!AC101/100)</f>
        <v>5.6749999999999998</v>
      </c>
      <c r="J48" s="96"/>
    </row>
    <row r="49" spans="1:19" ht="24.6" customHeight="1" x14ac:dyDescent="0.2">
      <c r="A49" s="97">
        <v>3</v>
      </c>
      <c r="B49" s="104" t="s">
        <v>75</v>
      </c>
      <c r="C49" s="105"/>
      <c r="D49" s="57">
        <f>('[1]Form-1_AnticipatedVsActual_BI'!$Q$6)/100000</f>
        <v>0.64567699999999995</v>
      </c>
      <c r="E49" s="246"/>
      <c r="F49" s="247"/>
      <c r="G49" s="106" t="s">
        <v>76</v>
      </c>
      <c r="H49" s="107">
        <f>ABS('[1]Report_Daily Hrly Load Sheet '!AB102/100)</f>
        <v>6.75</v>
      </c>
      <c r="I49" s="108">
        <f>ABS('[1]Report_Daily Hrly Load Sheet '!AC102/100)</f>
        <v>6.75</v>
      </c>
      <c r="J49" s="56"/>
    </row>
    <row r="50" spans="1:19" ht="15" customHeight="1" x14ac:dyDescent="0.2">
      <c r="A50" s="97">
        <v>4</v>
      </c>
      <c r="B50" s="226" t="s">
        <v>77</v>
      </c>
      <c r="C50" s="231"/>
      <c r="D50" s="57">
        <f>$G$44</f>
        <v>45.076000000000001</v>
      </c>
      <c r="E50" s="246"/>
      <c r="F50" s="248"/>
      <c r="G50" s="250" t="str">
        <f>"IEX DAM Rate Rs. "&amp;'[1]Form-6_ImportExport'!AF23&amp; " &amp; TAM Rate "&amp;'[1]Form-6_ImportExport'!AF24 &amp;"/kwh"</f>
        <v>IEX DAM Rate Rs. 3.12 &amp; TAM Rate /kwh</v>
      </c>
      <c r="H50" s="251"/>
      <c r="I50" s="109"/>
      <c r="J50" s="56"/>
    </row>
    <row r="51" spans="1:19" ht="15" customHeight="1" x14ac:dyDescent="0.2">
      <c r="A51" s="97">
        <v>5</v>
      </c>
      <c r="B51" s="110" t="str">
        <f>'[1]Central Sector Final Rev'!$AQ$8</f>
        <v>SINGRAULI_SOLAR</v>
      </c>
      <c r="C51" s="105"/>
      <c r="D51" s="57">
        <f>'[1]Central Sector Final Rev'!$AQ$105</f>
        <v>0.67332499999999995</v>
      </c>
      <c r="E51" s="246"/>
      <c r="F51" s="249"/>
      <c r="G51" s="252" t="s">
        <v>78</v>
      </c>
      <c r="H51" s="252"/>
      <c r="I51" s="111">
        <f>I48+I49</f>
        <v>12.425000000000001</v>
      </c>
      <c r="J51" s="56"/>
    </row>
    <row r="52" spans="1:19" ht="18" customHeight="1" x14ac:dyDescent="0.2">
      <c r="A52" s="97">
        <v>6</v>
      </c>
      <c r="B52" s="110" t="str">
        <f>'[1]Report_Daily Hrly Load Sheet '!$B$97</f>
        <v>SECI-Solar (LTA PURCHASE)</v>
      </c>
      <c r="C52" s="105"/>
      <c r="D52" s="57">
        <f>'[1]Report_Daily Hrly Load Sheet '!$AC$97/100</f>
        <v>1.0937749999999999</v>
      </c>
      <c r="E52" s="112"/>
      <c r="F52" s="226" t="str">
        <f>IF(I52=0,"",'[1]Report_Daily Hrly Load Sheet '!B104)</f>
        <v/>
      </c>
      <c r="G52" s="231"/>
      <c r="H52" s="47">
        <f>'[1]Report_Daily Hrly Load Sheet '!AB104/100</f>
        <v>0</v>
      </c>
      <c r="I52" s="29">
        <f>'[1]Report_Daily Hrly Load Sheet '!AC104/100</f>
        <v>0</v>
      </c>
      <c r="J52" s="56"/>
    </row>
    <row r="53" spans="1:19" ht="30.75" customHeight="1" x14ac:dyDescent="0.2">
      <c r="A53" s="97">
        <v>7</v>
      </c>
      <c r="B53" s="226" t="s">
        <v>79</v>
      </c>
      <c r="C53" s="231"/>
      <c r="D53" s="57">
        <f>'[1]Central Sector Final Rev'!$BD$105</f>
        <v>329.34847905499998</v>
      </c>
      <c r="E53" s="112"/>
      <c r="F53" s="226"/>
      <c r="G53" s="231"/>
      <c r="H53" s="47"/>
      <c r="I53" s="29"/>
      <c r="J53" s="56"/>
    </row>
    <row r="54" spans="1:19" ht="76.150000000000006" customHeight="1" x14ac:dyDescent="0.2">
      <c r="A54" s="97">
        <v>8</v>
      </c>
      <c r="B54" s="226" t="s">
        <v>80</v>
      </c>
      <c r="C54" s="231"/>
      <c r="D54" s="57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9.9936495000000019</v>
      </c>
      <c r="E54" s="112"/>
      <c r="F54" s="226"/>
      <c r="G54" s="231"/>
      <c r="H54" s="47"/>
      <c r="I54" s="29"/>
      <c r="J54" s="56"/>
    </row>
    <row r="55" spans="1:19" ht="19.149999999999999" customHeight="1" x14ac:dyDescent="0.2">
      <c r="A55" s="97">
        <v>9</v>
      </c>
      <c r="B55" s="226" t="s">
        <v>81</v>
      </c>
      <c r="C55" s="231"/>
      <c r="D55" s="57">
        <f>'[1]Form-1_AnticipatedVsActual_BI'!$C$62</f>
        <v>31.36</v>
      </c>
      <c r="E55" s="112"/>
      <c r="F55" s="226"/>
      <c r="G55" s="231"/>
      <c r="H55" s="47"/>
      <c r="I55" s="29"/>
      <c r="J55" s="113"/>
      <c r="K55" s="8" t="s">
        <v>82</v>
      </c>
    </row>
    <row r="56" spans="1:19" ht="19.5" customHeight="1" x14ac:dyDescent="0.2">
      <c r="A56" s="97">
        <v>10</v>
      </c>
      <c r="B56" s="226" t="s">
        <v>83</v>
      </c>
      <c r="C56" s="231"/>
      <c r="D56" s="50">
        <f>SUM(D47:D50,D52:D55)</f>
        <v>600.11202055499996</v>
      </c>
      <c r="E56" s="112"/>
      <c r="F56" s="226" t="s">
        <v>84</v>
      </c>
      <c r="G56" s="231"/>
      <c r="H56" s="47"/>
      <c r="I56" s="29"/>
      <c r="J56" s="113"/>
    </row>
    <row r="57" spans="1:19" ht="19.5" customHeight="1" x14ac:dyDescent="0.2">
      <c r="A57" s="97">
        <v>11</v>
      </c>
      <c r="B57" s="226" t="s">
        <v>85</v>
      </c>
      <c r="C57" s="231"/>
      <c r="D57" s="50">
        <f>[1]Report_GoHP!$AN$107</f>
        <v>276.75018000000017</v>
      </c>
      <c r="E57" s="112"/>
      <c r="F57" s="226" t="str">
        <f>IF(I57=0,"",'[1]Report_Daily Hrly Load Sheet '!B110)</f>
        <v/>
      </c>
      <c r="G57" s="231"/>
      <c r="H57" s="47">
        <f>'[1]Report_Daily Hrly Load Sheet '!AB110/100</f>
        <v>0</v>
      </c>
      <c r="I57" s="29">
        <f>'[1]Report_Daily Hrly Load Sheet '!AB110/100</f>
        <v>0</v>
      </c>
      <c r="J57" s="114"/>
      <c r="O57" s="61"/>
      <c r="S57" s="61">
        <f>SUM(I63:I70)</f>
        <v>138.06639999999999</v>
      </c>
    </row>
    <row r="58" spans="1:19" ht="73.900000000000006" customHeight="1" x14ac:dyDescent="0.2">
      <c r="A58" s="97">
        <v>12</v>
      </c>
      <c r="B58" s="239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Rs.3.13</v>
      </c>
      <c r="C58" s="240"/>
      <c r="D58" s="57">
        <f>[1]Report_GoHP!$CP$101</f>
        <v>119.76952500000002</v>
      </c>
      <c r="E58" s="241"/>
      <c r="F58" s="226" t="s">
        <v>86</v>
      </c>
      <c r="G58" s="231"/>
      <c r="H58" s="47">
        <f>'[1]Report_Daily Hrly Load Sheet '!AB111/100</f>
        <v>0</v>
      </c>
      <c r="I58" s="29">
        <f>'[1]Report_Daily Hrly Load Sheet '!AB111/100</f>
        <v>0</v>
      </c>
      <c r="J58" s="113"/>
    </row>
    <row r="59" spans="1:19" ht="45.6" customHeight="1" x14ac:dyDescent="0.2">
      <c r="A59" s="97">
        <v>13</v>
      </c>
      <c r="B59" s="239" t="str">
        <f>"GoHP share  Schedule to HPSEBL "&amp;'[1]Form-9_GoHP POWER'!$I$107</f>
        <v>GoHP share  Schedule to HPSEBL Equity : NJPC 22%,  Rampur  26.1%, Koldam 15% UA &amp; SOR</v>
      </c>
      <c r="C59" s="240"/>
      <c r="D59" s="50">
        <f>[1]Report_GoHP!G101</f>
        <v>156.35180000000003</v>
      </c>
      <c r="E59" s="241"/>
      <c r="F59" s="226" t="s">
        <v>87</v>
      </c>
      <c r="G59" s="231"/>
      <c r="H59" s="47"/>
      <c r="I59" s="29"/>
      <c r="J59" s="113"/>
      <c r="L59" s="115"/>
    </row>
    <row r="60" spans="1:19" ht="27.6" customHeight="1" x14ac:dyDescent="0.2">
      <c r="A60" s="97">
        <v>14</v>
      </c>
      <c r="B60" s="242" t="str">
        <f>"Additional RTM/URS power Purchased  GoHP    "&amp;'[1]Form-9_GoHP POWER'!$I$108</f>
        <v xml:space="preserve">Additional RTM/URS power Purchased  GoHP    </v>
      </c>
      <c r="C60" s="243"/>
      <c r="D60" s="50">
        <f>-[1]Report_GoHP!CI101</f>
        <v>5.7067249999999987</v>
      </c>
      <c r="E60" s="241"/>
      <c r="F60" s="226" t="str">
        <f>IF(I60=0,"",'[1]Report_Daily Hrly Load Sheet '!B105)</f>
        <v>BRPL THROUGH M/s MPL (AP-88024)</v>
      </c>
      <c r="G60" s="231"/>
      <c r="H60" s="47">
        <f>'[1]Report_Daily Hrly Load Sheet '!AB105/100</f>
        <v>43.2</v>
      </c>
      <c r="I60" s="29">
        <f>'[1]Report_Daily Hrly Load Sheet '!AC105/100</f>
        <v>43.2</v>
      </c>
      <c r="J60" s="113"/>
    </row>
    <row r="61" spans="1:19" ht="24" customHeight="1" x14ac:dyDescent="0.2">
      <c r="A61" s="97">
        <v>15</v>
      </c>
      <c r="B61" s="226" t="s">
        <v>88</v>
      </c>
      <c r="C61" s="231"/>
      <c r="D61" s="50">
        <f>D57-D58-(D59-D60)</f>
        <v>6.3355800000001352</v>
      </c>
      <c r="E61" s="112"/>
      <c r="F61" s="226" t="str">
        <f>IF(I61=0,"",'[1]Report_Daily Hrly Load Sheet '!B108)</f>
        <v/>
      </c>
      <c r="G61" s="231"/>
      <c r="H61" s="47">
        <f>'[1]Report_Daily Hrly Load Sheet '!AB108/100</f>
        <v>0</v>
      </c>
      <c r="I61" s="29">
        <f>'[1]Report_Daily Hrly Load Sheet '!AC108/100</f>
        <v>0</v>
      </c>
      <c r="J61" s="113"/>
    </row>
    <row r="62" spans="1:19" ht="20.25" customHeight="1" x14ac:dyDescent="0.2">
      <c r="A62" s="97">
        <v>16</v>
      </c>
      <c r="B62" s="104" t="s">
        <v>89</v>
      </c>
      <c r="C62" s="105"/>
      <c r="D62" s="50">
        <f>[1]Report_GoHP!$AN$109</f>
        <v>16.383800000000019</v>
      </c>
      <c r="E62" s="112"/>
      <c r="F62" s="235" t="s">
        <v>90</v>
      </c>
      <c r="G62" s="236"/>
      <c r="H62" s="47"/>
      <c r="I62" s="29"/>
      <c r="J62" s="113"/>
      <c r="L62" s="61"/>
      <c r="N62" s="8" t="s">
        <v>91</v>
      </c>
    </row>
    <row r="63" spans="1:19" ht="36.6" customHeight="1" x14ac:dyDescent="0.2">
      <c r="A63" s="97">
        <v>17</v>
      </c>
      <c r="B63" s="237" t="s">
        <v>92</v>
      </c>
      <c r="C63" s="238"/>
      <c r="D63" s="116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-0.16593484528000269</v>
      </c>
      <c r="E63" s="117"/>
      <c r="F63" s="226" t="str">
        <f>IF(I63=0,"",'[1]Report_Daily Hrly Load Sheet '!B115)</f>
        <v>PSPCL (RE Through M/s PTC)</v>
      </c>
      <c r="G63" s="231"/>
      <c r="H63" s="47">
        <f>'[1]Report_Daily Hrly Load Sheet '!AB115/100</f>
        <v>16.8</v>
      </c>
      <c r="I63" s="29">
        <f>'[1]Report_Daily Hrly Load Sheet '!AC115/100</f>
        <v>16.8</v>
      </c>
      <c r="J63" s="113"/>
      <c r="K63" s="8">
        <v>17</v>
      </c>
      <c r="L63" s="118" t="s">
        <v>93</v>
      </c>
    </row>
    <row r="64" spans="1:19" ht="20.25" customHeight="1" x14ac:dyDescent="0.2">
      <c r="A64" s="97">
        <v>18</v>
      </c>
      <c r="B64" s="234" t="s">
        <v>94</v>
      </c>
      <c r="C64" s="234"/>
      <c r="D64" s="57">
        <f>D56-D58+D63</f>
        <v>480.17656070971992</v>
      </c>
      <c r="E64" s="112"/>
      <c r="F64" s="226" t="str">
        <f>IF(I64=0,"",'[1]Report_Daily Hrly Load Sheet '!B116)</f>
        <v xml:space="preserve">GOA  (Through APPCL) </v>
      </c>
      <c r="G64" s="231"/>
      <c r="H64" s="47">
        <f>'[1]Report_Daily Hrly Load Sheet '!AB116/100</f>
        <v>6.2064000000000021</v>
      </c>
      <c r="I64" s="29">
        <f>'[1]Report_Daily Hrly Load Sheet '!AC116/100</f>
        <v>6.2064000000000021</v>
      </c>
      <c r="J64" s="113"/>
    </row>
    <row r="65" spans="1:19" ht="27.6" customHeight="1" x14ac:dyDescent="0.2">
      <c r="A65" s="97">
        <v>19</v>
      </c>
      <c r="B65" s="119" t="s">
        <v>95</v>
      </c>
      <c r="C65" s="120" t="s">
        <v>70</v>
      </c>
      <c r="D65" s="121" t="s">
        <v>71</v>
      </c>
      <c r="E65" s="112"/>
      <c r="F65" s="226" t="str">
        <f>IF(I65=0,"",'[1]Report_Daily Hrly Load Sheet '!B117)</f>
        <v xml:space="preserve">GOA  (Through MPL) </v>
      </c>
      <c r="G65" s="231"/>
      <c r="H65" s="47">
        <f>'[1]Report_Daily Hrly Load Sheet '!AB117/100</f>
        <v>6.12</v>
      </c>
      <c r="I65" s="29">
        <f>'[1]Report_Daily Hrly Load Sheet '!AC117/100</f>
        <v>6.12</v>
      </c>
      <c r="J65" s="113"/>
    </row>
    <row r="66" spans="1:19" ht="19.899999999999999" customHeight="1" x14ac:dyDescent="0.2">
      <c r="A66" s="122"/>
      <c r="B66" s="105" t="str">
        <f>'[1]Report_Daily Hrly Load Sheet '!$B$86</f>
        <v>Market Purchase  (OA Consumers)</v>
      </c>
      <c r="C66" s="47">
        <f>'[1]Report_Daily Hrly Load Sheet '!$AB$86/100</f>
        <v>0</v>
      </c>
      <c r="D66" s="53">
        <f>'[1]Report_Daily Hrly Load Sheet '!$AC$86/100</f>
        <v>0</v>
      </c>
      <c r="E66" s="112"/>
      <c r="F66" s="226" t="str">
        <f>IF(I66=0,"",'[1]Report_Daily Hrly Load Sheet '!B118)</f>
        <v>TPDDL DELHI (RE Through M/s TPTCL) Night Power</v>
      </c>
      <c r="G66" s="231"/>
      <c r="H66" s="47">
        <f>'[1]Report_Daily Hrly Load Sheet '!AB118/100</f>
        <v>79.44</v>
      </c>
      <c r="I66" s="29">
        <f>'[1]Report_Daily Hrly Load Sheet '!AC118/100</f>
        <v>79.44</v>
      </c>
      <c r="J66" s="113"/>
      <c r="K66" s="123">
        <f>I71-155.701</f>
        <v>37.990399999999994</v>
      </c>
    </row>
    <row r="67" spans="1:19" ht="20.25" x14ac:dyDescent="0.25">
      <c r="A67" s="122"/>
      <c r="B67" s="105" t="str">
        <f>'[1]Report_Daily Hrly Load Sheet '!$B$87&amp;" @ "&amp;'[1]Form-6_ImportExport'!AF7</f>
        <v>HPSEBL Import Through IEX  @ 0</v>
      </c>
      <c r="C67" s="47">
        <f>'[1]Report_Daily Hrly Load Sheet '!$AB$87/100</f>
        <v>0</v>
      </c>
      <c r="D67" s="53">
        <f>'[1]Report_Daily Hrly Load Sheet '!$AC$87/100</f>
        <v>0</v>
      </c>
      <c r="E67" s="112"/>
      <c r="F67" s="226" t="str">
        <f>IF(I67=0,"",'[1]Report_Daily Hrly Load Sheet '!B119)</f>
        <v>ODHISA &amp; DIAPL (GMRETL)</v>
      </c>
      <c r="G67" s="231"/>
      <c r="H67" s="47">
        <f>'[1]Report_Daily Hrly Load Sheet '!AB119/100</f>
        <v>13.5</v>
      </c>
      <c r="I67" s="29">
        <f>'[1]Report_Daily Hrly Load Sheet '!AC119/100</f>
        <v>13.5</v>
      </c>
      <c r="J67" s="124"/>
    </row>
    <row r="68" spans="1:19" ht="29.45" customHeight="1" x14ac:dyDescent="0.2">
      <c r="A68" s="122"/>
      <c r="B68" s="105" t="str">
        <f>'[1]Report_Daily Hrly Load Sheet '!B88</f>
        <v>Import through RTM IEX</v>
      </c>
      <c r="C68" s="47">
        <f>'[1]Report_Daily Hrly Load Sheet '!AB88/100</f>
        <v>0.67500000000000004</v>
      </c>
      <c r="D68" s="53">
        <f>'[1]Report_Daily Hrly Load Sheet '!AC88/100</f>
        <v>0.65603250000000002</v>
      </c>
      <c r="E68" s="112"/>
      <c r="F68" s="226" t="str">
        <f>IF(I68=0,"",'[1]Report_Daily Hrly Load Sheet '!B120)</f>
        <v>PSPCL (RE Through M/s PTC) Night Power</v>
      </c>
      <c r="G68" s="231"/>
      <c r="H68" s="47">
        <f>'[1]Report_Daily Hrly Load Sheet '!AB120/100</f>
        <v>16</v>
      </c>
      <c r="I68" s="29">
        <f>'[1]Report_Daily Hrly Load Sheet '!AC120/100</f>
        <v>16</v>
      </c>
      <c r="J68" s="125"/>
    </row>
    <row r="69" spans="1:19" ht="29.45" customHeight="1" x14ac:dyDescent="0.2">
      <c r="A69" s="122"/>
      <c r="B69" s="105">
        <f>'[1]Report_Daily Hrly Load Sheet '!B89</f>
        <v>0</v>
      </c>
      <c r="C69" s="47">
        <f>'[1]Report_Daily Hrly Load Sheet '!AB89/100</f>
        <v>0</v>
      </c>
      <c r="D69" s="53">
        <f>'[1]Report_Daily Hrly Load Sheet '!AC89/100</f>
        <v>0</v>
      </c>
      <c r="E69" s="112"/>
      <c r="F69" s="226" t="str">
        <f>IF(I69=0,"",'[1]Report_Daily Hrly Load Sheet '!B121)</f>
        <v/>
      </c>
      <c r="G69" s="231"/>
      <c r="H69" s="47">
        <f>'[1]Report_Daily Hrly Load Sheet '!AB121/100</f>
        <v>0</v>
      </c>
      <c r="I69" s="29">
        <f>'[1]Report_Daily Hrly Load Sheet '!AC121/100</f>
        <v>0</v>
      </c>
      <c r="J69" s="125"/>
    </row>
    <row r="70" spans="1:19" ht="40.15" customHeight="1" x14ac:dyDescent="0.2">
      <c r="A70" s="122"/>
      <c r="B70" s="105">
        <f>'[1]Report_Daily Hrly Load Sheet '!B90</f>
        <v>0</v>
      </c>
      <c r="C70" s="47">
        <f>'[1]Report_Daily Hrly Load Sheet '!AB90/100</f>
        <v>0</v>
      </c>
      <c r="D70" s="53">
        <f>'[1]Report_Daily Hrly Load Sheet '!AC90/100</f>
        <v>0</v>
      </c>
      <c r="E70" s="112"/>
      <c r="F70" s="226" t="str">
        <f>IF(I70=0,"",'[1]Report_Daily Hrly Load Sheet '!B122)</f>
        <v/>
      </c>
      <c r="G70" s="231"/>
      <c r="H70" s="47">
        <f>'[1]Report_Daily Hrly Load Sheet '!AB122/100</f>
        <v>0</v>
      </c>
      <c r="I70" s="29">
        <f>'[1]Report_Daily Hrly Load Sheet '!AC122/100</f>
        <v>0</v>
      </c>
      <c r="J70" s="125"/>
      <c r="K70" s="232" t="s">
        <v>96</v>
      </c>
      <c r="L70" s="232"/>
      <c r="M70" s="232"/>
      <c r="N70" s="232"/>
      <c r="O70" s="232"/>
      <c r="P70" s="232"/>
      <c r="Q70" s="232"/>
      <c r="R70" s="232"/>
      <c r="S70" s="232"/>
    </row>
    <row r="71" spans="1:19" ht="24.75" customHeight="1" x14ac:dyDescent="0.2">
      <c r="A71" s="122"/>
      <c r="B71" s="105">
        <f>'[1]Report_Daily Hrly Load Sheet '!B91</f>
        <v>0</v>
      </c>
      <c r="C71" s="47">
        <f>'[1]Report_Daily Hrly Load Sheet '!AB91/100</f>
        <v>0</v>
      </c>
      <c r="D71" s="53">
        <f>'[1]Report_Daily Hrly Load Sheet '!AC91/100</f>
        <v>0</v>
      </c>
      <c r="E71" s="126">
        <v>22</v>
      </c>
      <c r="F71" s="233" t="s">
        <v>97</v>
      </c>
      <c r="G71" s="233"/>
      <c r="H71" s="127">
        <f>SUM(H48:H49,H52:H70)</f>
        <v>193.69139999999999</v>
      </c>
      <c r="I71" s="128">
        <f>SUM(I48:I49,I52:I70)</f>
        <v>193.69139999999999</v>
      </c>
      <c r="J71" s="125"/>
      <c r="K71" s="129" t="s">
        <v>98</v>
      </c>
      <c r="L71" s="129" t="s">
        <v>99</v>
      </c>
      <c r="M71" s="129" t="s">
        <v>100</v>
      </c>
      <c r="N71" s="129" t="s">
        <v>101</v>
      </c>
      <c r="O71" s="130" t="s">
        <v>102</v>
      </c>
      <c r="P71" s="130" t="s">
        <v>99</v>
      </c>
      <c r="Q71" s="130" t="s">
        <v>100</v>
      </c>
      <c r="R71" s="130" t="s">
        <v>101</v>
      </c>
      <c r="S71" s="131" t="s">
        <v>103</v>
      </c>
    </row>
    <row r="72" spans="1:19" ht="24.75" customHeight="1" x14ac:dyDescent="0.2">
      <c r="A72" s="122"/>
      <c r="B72" s="105">
        <f>'[1]Report_Daily Hrly Load Sheet '!B92</f>
        <v>0</v>
      </c>
      <c r="C72" s="47">
        <f>'[1]Report_Daily Hrly Load Sheet '!AB92/100</f>
        <v>0</v>
      </c>
      <c r="D72" s="53">
        <f>'[1]Report_Daily Hrly Load Sheet '!AC92/100</f>
        <v>0</v>
      </c>
      <c r="E72" s="126">
        <v>23</v>
      </c>
      <c r="F72" s="220" t="s">
        <v>104</v>
      </c>
      <c r="G72" s="220"/>
      <c r="H72" s="220"/>
      <c r="I72" s="132">
        <f>D64+D83-I71</f>
        <v>287.14119320971992</v>
      </c>
      <c r="J72" s="133"/>
      <c r="K72" s="129">
        <f>[1]Report_Actual_RTD!BC102</f>
        <v>49.94</v>
      </c>
      <c r="L72" s="129" t="str">
        <f>MID([1]Report_Actual_RTD!BA102,7,7)</f>
        <v>15.00</v>
      </c>
      <c r="M72" s="129">
        <f>[1]Report_Actual_RTD!BD102</f>
        <v>96.62</v>
      </c>
      <c r="N72" s="129">
        <f>[1]Report_Actual_RTD!BF102</f>
        <v>0</v>
      </c>
      <c r="O72" s="130">
        <f>[1]Report_Actual_RTD!BG102</f>
        <v>50.11</v>
      </c>
      <c r="P72" s="130" t="str">
        <f>MID([1]Report_Actual_RTD!BA101,7,7)</f>
        <v>06.30</v>
      </c>
      <c r="Q72" s="130">
        <f>[1]Report_Actual_RTD!BH102</f>
        <v>0</v>
      </c>
      <c r="R72" s="130">
        <f>[1]Report_Actual_RTD!BJ102</f>
        <v>40.69</v>
      </c>
      <c r="S72" s="131">
        <f>I78</f>
        <v>50.020937500000024</v>
      </c>
    </row>
    <row r="73" spans="1:19" ht="24.75" customHeight="1" x14ac:dyDescent="0.2">
      <c r="A73" s="122"/>
      <c r="B73" s="105">
        <f>'[1]Report_Daily Hrly Load Sheet '!B93</f>
        <v>0</v>
      </c>
      <c r="C73" s="47">
        <f>'[1]Report_Daily Hrly Load Sheet '!AB93/100</f>
        <v>0</v>
      </c>
      <c r="D73" s="53">
        <f>'[1]Report_Daily Hrly Load Sheet '!AC93/100</f>
        <v>0</v>
      </c>
      <c r="E73" s="126">
        <v>24</v>
      </c>
      <c r="F73" s="220" t="s">
        <v>105</v>
      </c>
      <c r="G73" s="220"/>
      <c r="H73" s="220"/>
      <c r="I73" s="132">
        <f>[1]Report_Actual_RTD!$E$101</f>
        <v>290.9928250000001</v>
      </c>
      <c r="J73" s="133"/>
    </row>
    <row r="74" spans="1:19" ht="24.75" customHeight="1" x14ac:dyDescent="0.2">
      <c r="A74" s="122"/>
      <c r="B74" s="105" t="str">
        <f>'[1]Report_Daily Hrly Load Sheet '!B94</f>
        <v/>
      </c>
      <c r="C74" s="47">
        <f>'[1]Report_Daily Hrly Load Sheet '!AB94/100</f>
        <v>0</v>
      </c>
      <c r="D74" s="53">
        <f>'[1]Report_Daily Hrly Load Sheet '!AC94/100</f>
        <v>0</v>
      </c>
      <c r="E74" s="126">
        <v>25</v>
      </c>
      <c r="F74" s="220" t="s">
        <v>106</v>
      </c>
      <c r="G74" s="220"/>
      <c r="H74" s="220"/>
      <c r="I74" s="29">
        <f>I72-I73</f>
        <v>-3.8516317902801802</v>
      </c>
    </row>
    <row r="75" spans="1:19" ht="24.75" customHeight="1" x14ac:dyDescent="0.2">
      <c r="A75" s="122"/>
      <c r="B75" s="105" t="str">
        <f>'[1]Report_Daily Hrly Load Sheet '!B95</f>
        <v/>
      </c>
      <c r="C75" s="47">
        <f>'[1]Report_Daily Hrly Load Sheet '!AB95/100</f>
        <v>0</v>
      </c>
      <c r="D75" s="53">
        <f>'[1]Report_Daily Hrly Load Sheet '!AC95/100</f>
        <v>0</v>
      </c>
      <c r="E75" s="126">
        <v>26</v>
      </c>
      <c r="F75" s="220" t="s">
        <v>107</v>
      </c>
      <c r="G75" s="220"/>
      <c r="H75" s="220"/>
      <c r="I75" s="29" t="str">
        <f>ROUND([1]Report_Actual_RTD!Q106,2)&amp;" , "&amp;ROUND([1]Report_Actual_RTD!R106,2) &amp;" &amp; "&amp;ROUND([1]Report_Actual_RTD!AJ101,2)</f>
        <v>2.32 , 0.64 &amp; 3.72</v>
      </c>
      <c r="J75" s="134"/>
      <c r="N75" s="8" t="s">
        <v>108</v>
      </c>
      <c r="O75" s="118" t="s">
        <v>109</v>
      </c>
      <c r="P75" s="118"/>
    </row>
    <row r="76" spans="1:19" ht="21" customHeight="1" x14ac:dyDescent="0.2">
      <c r="A76" s="122"/>
      <c r="B76" s="105" t="str">
        <f>'[1]Report_Daily Hrly Load Sheet '!B96</f>
        <v/>
      </c>
      <c r="C76" s="47">
        <f>'[1]Report_Daily Hrly Load Sheet '!AB96/100</f>
        <v>0</v>
      </c>
      <c r="D76" s="53">
        <f>'[1]Report_Daily Hrly Load Sheet '!AC96/100</f>
        <v>0</v>
      </c>
      <c r="E76" s="126">
        <v>27</v>
      </c>
      <c r="F76" s="220" t="s">
        <v>110</v>
      </c>
      <c r="G76" s="220"/>
      <c r="H76" s="220"/>
      <c r="I76" s="132">
        <f>'[1]Report_Daily Hrly Load Sheet '!$AB$71/100</f>
        <v>1.4643333333333337</v>
      </c>
      <c r="J76" s="134"/>
      <c r="N76" s="8" t="s">
        <v>111</v>
      </c>
      <c r="O76" s="118" t="s">
        <v>112</v>
      </c>
      <c r="P76" s="118"/>
    </row>
    <row r="77" spans="1:19" ht="27" customHeight="1" x14ac:dyDescent="0.2">
      <c r="A77" s="122"/>
      <c r="B77" s="105" t="str">
        <f>'[1]Report_Daily Hrly Load Sheet '!B98</f>
        <v/>
      </c>
      <c r="C77" s="47">
        <f>'[1]Report_Daily Hrly Load Sheet '!AB98/100</f>
        <v>0</v>
      </c>
      <c r="D77" s="47">
        <f>'[1]Report_Daily Hrly Load Sheet '!AC98/100</f>
        <v>0</v>
      </c>
      <c r="E77" s="126">
        <v>28</v>
      </c>
      <c r="F77" s="220" t="s">
        <v>113</v>
      </c>
      <c r="G77" s="220"/>
      <c r="H77" s="220"/>
      <c r="I77" s="29">
        <f>I73+I76</f>
        <v>292.45715833333344</v>
      </c>
      <c r="J77" s="134"/>
    </row>
    <row r="78" spans="1:19" ht="28.5" customHeight="1" x14ac:dyDescent="0.2">
      <c r="A78" s="122"/>
      <c r="B78" s="105"/>
      <c r="C78" s="63"/>
      <c r="D78" s="53"/>
      <c r="E78" s="126">
        <v>29</v>
      </c>
      <c r="F78" s="226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50.11 at 06.30 Hrs, Min.Freq. 49.94 at 15.00 Hrs)</v>
      </c>
      <c r="G78" s="227"/>
      <c r="H78" s="231"/>
      <c r="I78" s="29">
        <f>[1]Report_Actual_RTD!$C$101</f>
        <v>50.020937500000024</v>
      </c>
    </row>
    <row r="79" spans="1:19" s="137" customFormat="1" ht="21.75" customHeight="1" x14ac:dyDescent="0.2">
      <c r="A79" s="122"/>
      <c r="B79" s="135"/>
      <c r="C79" s="63"/>
      <c r="D79" s="53"/>
      <c r="E79" s="126">
        <v>30</v>
      </c>
      <c r="F79" s="220" t="str">
        <f>[1]Report_Actual_RTD!A105</f>
        <v xml:space="preserve">Max Demand observed (MW) (at 10.00 Hrs.) </v>
      </c>
      <c r="G79" s="220"/>
      <c r="H79" s="220"/>
      <c r="I79" s="136">
        <f>[1]Report_Actual_RTD!$B$104</f>
        <v>1394.47</v>
      </c>
      <c r="K79" s="8"/>
      <c r="L79" s="8"/>
      <c r="M79" s="8"/>
      <c r="N79" s="8"/>
      <c r="O79" s="8"/>
      <c r="P79" s="8"/>
      <c r="Q79" s="8"/>
      <c r="R79" s="8"/>
      <c r="S79" s="8"/>
    </row>
    <row r="80" spans="1:19" s="137" customFormat="1" ht="20.25" x14ac:dyDescent="0.2">
      <c r="A80" s="122"/>
      <c r="B80" s="135"/>
      <c r="C80" s="63"/>
      <c r="D80" s="53"/>
      <c r="E80" s="126">
        <v>31</v>
      </c>
      <c r="F80" s="220" t="str">
        <f>[1]Report_Actual_RTD!A107</f>
        <v xml:space="preserve">Min Demand at observed (MW) (at 03.15 Hrs.) </v>
      </c>
      <c r="G80" s="220"/>
      <c r="H80" s="220"/>
      <c r="I80" s="136">
        <f>[1]Report_Actual_RTD!$B$106</f>
        <v>986.45</v>
      </c>
      <c r="K80" s="8"/>
      <c r="L80" s="8"/>
      <c r="M80" s="8"/>
      <c r="N80" s="8"/>
      <c r="O80" s="8"/>
      <c r="P80" s="8"/>
      <c r="Q80" s="8"/>
      <c r="R80" s="8"/>
      <c r="S80" s="8"/>
    </row>
    <row r="81" spans="1:19" ht="18" customHeight="1" x14ac:dyDescent="0.2">
      <c r="A81" s="122"/>
      <c r="B81" s="135"/>
      <c r="C81" s="47"/>
      <c r="D81" s="53"/>
      <c r="E81" s="221">
        <v>32</v>
      </c>
      <c r="F81" s="224" t="s">
        <v>114</v>
      </c>
      <c r="G81" s="226" t="s">
        <v>115</v>
      </c>
      <c r="H81" s="227"/>
      <c r="I81" s="29">
        <f>'[1]Surrendered Energy'!BD105</f>
        <v>13.693917500000007</v>
      </c>
      <c r="K81" s="137"/>
      <c r="L81" s="137"/>
      <c r="M81" s="137"/>
      <c r="N81" s="137"/>
      <c r="O81" s="137"/>
      <c r="P81" s="137"/>
      <c r="Q81" s="137"/>
      <c r="R81" s="137"/>
      <c r="S81" s="137"/>
    </row>
    <row r="82" spans="1:19" ht="22.5" customHeight="1" x14ac:dyDescent="0.25">
      <c r="A82" s="138"/>
      <c r="B82" s="135"/>
      <c r="C82" s="47"/>
      <c r="D82" s="53"/>
      <c r="E82" s="222"/>
      <c r="F82" s="224"/>
      <c r="G82" s="228" t="str">
        <f>"Gas: " &amp; IF('[1]Surrendered Energy'!BE105&lt;0,0,ROUND('[1]Surrendered Energy'!BE105,2))&amp;" &amp; Thermal: " &amp;IF('[1]Surrendered Energy'!BF105&lt;0,0,ROUND('[1]Surrendered Energy'!BF105,2))</f>
        <v>Gas: 0 &amp; Thermal: 1.92</v>
      </c>
      <c r="H82" s="227"/>
      <c r="I82" s="139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1.9239946824999996</v>
      </c>
      <c r="J82" s="140"/>
      <c r="K82" s="137"/>
      <c r="L82" s="137"/>
      <c r="M82" s="137"/>
      <c r="N82" s="137"/>
      <c r="O82" s="137"/>
      <c r="P82" s="137"/>
      <c r="Q82" s="137"/>
      <c r="R82" s="137"/>
      <c r="S82" s="137"/>
    </row>
    <row r="83" spans="1:19" ht="30.6" customHeight="1" thickBot="1" x14ac:dyDescent="0.3">
      <c r="A83" s="97">
        <v>20</v>
      </c>
      <c r="B83" s="141" t="s">
        <v>116</v>
      </c>
      <c r="C83" s="120">
        <f>SUM(C66:C82)</f>
        <v>0.67500000000000004</v>
      </c>
      <c r="D83" s="142">
        <f>SUM(D66:D82)</f>
        <v>0.65603250000000002</v>
      </c>
      <c r="E83" s="223"/>
      <c r="F83" s="225"/>
      <c r="G83" s="229" t="str">
        <f>"Total Surrendered :(Amount: "&amp;ROUND([1]SurrenderedAmount!DI100,2)  &amp;" Lacs,  Avg. Rate: "&amp;ROUND([1]SurrenderedAmount!DK100,2)&amp;")"</f>
        <v>Total Surrendered :(Amount: 93.52 Lacs,  Avg. Rate: 8.76)</v>
      </c>
      <c r="H83" s="230"/>
      <c r="I83" s="108">
        <f>I81+I82</f>
        <v>15.617912182500007</v>
      </c>
      <c r="J83" s="140"/>
    </row>
    <row r="84" spans="1:19" ht="23.45" customHeight="1" thickBot="1" x14ac:dyDescent="0.3">
      <c r="A84" s="126">
        <v>21</v>
      </c>
      <c r="B84" s="141" t="s">
        <v>117</v>
      </c>
      <c r="C84" s="120"/>
      <c r="D84" s="142">
        <f>'[1]Form-4B URS_booked'!BC105</f>
        <v>0</v>
      </c>
      <c r="E84" s="143"/>
      <c r="F84" s="218" t="s">
        <v>118</v>
      </c>
      <c r="G84" s="219"/>
      <c r="H84" s="219"/>
      <c r="I84" s="144">
        <f>'[1]Form-1_AnticipatedVsActual_BI'!I77</f>
        <v>205.59911</v>
      </c>
      <c r="J84" s="140"/>
    </row>
    <row r="85" spans="1:19" ht="22.9" customHeight="1" x14ac:dyDescent="0.25">
      <c r="A85" s="126">
        <v>22</v>
      </c>
      <c r="B85" s="141" t="s">
        <v>119</v>
      </c>
      <c r="C85" s="120"/>
      <c r="D85" s="142">
        <f>D64-D84</f>
        <v>480.17656070971992</v>
      </c>
      <c r="E85" s="143"/>
      <c r="F85" s="145"/>
      <c r="G85" s="146"/>
      <c r="H85" s="146"/>
      <c r="I85" s="147"/>
      <c r="J85" s="140"/>
    </row>
    <row r="86" spans="1:19" ht="13.9" customHeight="1" x14ac:dyDescent="0.25">
      <c r="A86" s="148" t="s">
        <v>120</v>
      </c>
      <c r="B86" s="149" t="s">
        <v>121</v>
      </c>
      <c r="C86" s="150"/>
      <c r="D86" s="151"/>
      <c r="E86" s="152"/>
      <c r="F86" s="152"/>
      <c r="G86" s="134"/>
      <c r="H86" s="134"/>
      <c r="I86" s="153"/>
      <c r="J86" s="154"/>
    </row>
    <row r="87" spans="1:19" ht="12" customHeight="1" x14ac:dyDescent="0.2">
      <c r="A87" s="155"/>
      <c r="B87" s="149" t="s">
        <v>122</v>
      </c>
      <c r="C87" s="156"/>
      <c r="D87" s="156"/>
      <c r="E87" s="157"/>
      <c r="F87" s="157"/>
      <c r="G87" s="158"/>
      <c r="H87" s="158"/>
      <c r="I87" s="159"/>
      <c r="J87" s="160"/>
    </row>
    <row r="88" spans="1:19" ht="12" customHeight="1" x14ac:dyDescent="0.2">
      <c r="A88" s="161"/>
      <c r="B88" s="162" t="s">
        <v>123</v>
      </c>
      <c r="C88" s="163"/>
      <c r="D88" s="163"/>
      <c r="E88" s="163"/>
      <c r="F88" s="158"/>
      <c r="G88" s="158"/>
      <c r="H88" s="158"/>
      <c r="I88" s="159"/>
      <c r="J88" s="164"/>
    </row>
    <row r="89" spans="1:19" ht="11.25" customHeight="1" x14ac:dyDescent="0.2">
      <c r="A89" s="161"/>
      <c r="B89" s="162" t="s">
        <v>124</v>
      </c>
      <c r="C89" s="163"/>
      <c r="D89" s="163"/>
      <c r="E89" s="163"/>
      <c r="F89" s="165"/>
      <c r="G89" s="165"/>
      <c r="H89" s="166" t="s">
        <v>125</v>
      </c>
      <c r="I89" s="167"/>
    </row>
    <row r="90" spans="1:19" ht="16.899999999999999" customHeight="1" thickBot="1" x14ac:dyDescent="0.3">
      <c r="A90" s="168"/>
      <c r="B90" s="169"/>
      <c r="C90" s="170"/>
      <c r="D90" s="170"/>
      <c r="E90" s="171"/>
      <c r="F90" s="172"/>
      <c r="G90" s="172"/>
      <c r="H90" s="173" t="s">
        <v>126</v>
      </c>
      <c r="I90" s="174"/>
    </row>
    <row r="91" spans="1:19" ht="16.899999999999999" customHeight="1" x14ac:dyDescent="0.25">
      <c r="A91" s="175"/>
      <c r="B91" s="176"/>
      <c r="E91" s="137"/>
      <c r="F91" s="177"/>
      <c r="G91" s="137"/>
      <c r="H91" s="137"/>
      <c r="I91" s="137"/>
    </row>
    <row r="92" spans="1:19" ht="17.25" customHeight="1" x14ac:dyDescent="0.25">
      <c r="A92" s="8"/>
      <c r="B92" s="56"/>
      <c r="C92" s="56"/>
      <c r="D92" s="56"/>
      <c r="E92" s="175"/>
      <c r="F92" s="176"/>
    </row>
    <row r="93" spans="1:19" ht="17.25" customHeight="1" x14ac:dyDescent="0.25">
      <c r="A93" s="179"/>
      <c r="B93" s="180"/>
      <c r="C93" s="181"/>
      <c r="D93" s="181"/>
      <c r="E93" s="182"/>
      <c r="F93" s="175"/>
      <c r="G93" s="175"/>
      <c r="I93" s="183"/>
    </row>
    <row r="94" spans="1:19" ht="17.25" customHeight="1" x14ac:dyDescent="0.25">
      <c r="A94" s="8"/>
      <c r="E94" s="54"/>
      <c r="I94" s="184"/>
    </row>
    <row r="95" spans="1:19" ht="17.25" customHeight="1" x14ac:dyDescent="0.25">
      <c r="A95" s="185"/>
      <c r="B95" s="134"/>
      <c r="C95" s="134"/>
      <c r="D95" s="186"/>
      <c r="F95" s="186"/>
      <c r="G95" s="186"/>
      <c r="H95" s="134"/>
      <c r="I95" s="184"/>
    </row>
    <row r="96" spans="1:19" ht="17.25" customHeight="1" x14ac:dyDescent="0.25">
      <c r="A96" s="185"/>
      <c r="B96" s="186"/>
      <c r="C96" s="186"/>
      <c r="I96" s="184"/>
    </row>
    <row r="97" spans="1:9" ht="17.25" customHeight="1" x14ac:dyDescent="0.25">
      <c r="A97" s="8"/>
      <c r="D97" s="175"/>
      <c r="F97" s="175"/>
      <c r="G97" s="175"/>
      <c r="I97" s="184"/>
    </row>
    <row r="98" spans="1:9" ht="17.25" customHeight="1" x14ac:dyDescent="0.25">
      <c r="A98" s="8"/>
      <c r="B98" s="124"/>
      <c r="C98" s="175"/>
      <c r="D98" s="182"/>
      <c r="F98" s="187"/>
      <c r="G98" s="182"/>
    </row>
    <row r="99" spans="1:9" ht="17.25" customHeight="1" x14ac:dyDescent="0.25">
      <c r="A99" s="8"/>
      <c r="B99" s="182"/>
      <c r="C99" s="182"/>
      <c r="D99" s="188"/>
    </row>
    <row r="100" spans="1:9" x14ac:dyDescent="0.25">
      <c r="C100" s="190"/>
      <c r="D100" s="191"/>
      <c r="E100" s="60"/>
      <c r="G100" s="140"/>
      <c r="H100" s="140"/>
    </row>
    <row r="101" spans="1:9" x14ac:dyDescent="0.25">
      <c r="C101" s="190"/>
      <c r="D101" s="192"/>
      <c r="E101" s="60"/>
      <c r="G101" s="140"/>
      <c r="H101" s="140"/>
      <c r="I101" s="193"/>
    </row>
    <row r="102" spans="1:9" x14ac:dyDescent="0.25">
      <c r="C102" s="190"/>
      <c r="D102" s="192"/>
      <c r="E102" s="60"/>
      <c r="G102" s="140"/>
      <c r="H102" s="154"/>
      <c r="I102" s="8"/>
    </row>
    <row r="103" spans="1:9" x14ac:dyDescent="0.2">
      <c r="C103" s="190"/>
      <c r="D103" s="192"/>
      <c r="G103" s="194"/>
      <c r="H103" s="160"/>
      <c r="I103" s="8"/>
    </row>
    <row r="104" spans="1:9" x14ac:dyDescent="0.25">
      <c r="C104" s="190"/>
      <c r="D104" s="192"/>
      <c r="G104" s="60"/>
      <c r="H104" s="164"/>
      <c r="I104" s="8"/>
    </row>
    <row r="105" spans="1:9" x14ac:dyDescent="0.25">
      <c r="C105" s="190"/>
      <c r="D105" s="192"/>
      <c r="F105" s="140"/>
      <c r="G105" s="60"/>
      <c r="H105" s="60"/>
      <c r="I105" s="8"/>
    </row>
    <row r="106" spans="1:9" ht="27.75" customHeight="1" x14ac:dyDescent="0.25">
      <c r="B106" s="60"/>
      <c r="C106" s="190"/>
      <c r="D106" s="192"/>
      <c r="E106" s="60"/>
      <c r="F106" s="60"/>
      <c r="G106" s="60"/>
      <c r="H106" s="60"/>
      <c r="I106" s="8"/>
    </row>
    <row r="107" spans="1:9" x14ac:dyDescent="0.25">
      <c r="B107" s="60"/>
      <c r="C107" s="190"/>
      <c r="D107" s="192"/>
      <c r="E107" s="60"/>
      <c r="F107" s="60"/>
      <c r="G107" s="60"/>
      <c r="H107" s="60"/>
      <c r="I107" s="8"/>
    </row>
    <row r="108" spans="1:9" x14ac:dyDescent="0.25">
      <c r="B108" s="60"/>
      <c r="C108" s="190"/>
      <c r="D108" s="60"/>
      <c r="E108" s="60"/>
      <c r="G108" s="60"/>
      <c r="H108" s="60"/>
      <c r="I108" s="8"/>
    </row>
    <row r="109" spans="1:9" x14ac:dyDescent="0.25">
      <c r="B109" s="60"/>
      <c r="D109" s="60"/>
      <c r="E109" s="60"/>
      <c r="H109" s="60"/>
      <c r="I109" s="8"/>
    </row>
    <row r="110" spans="1:9" x14ac:dyDescent="0.25">
      <c r="B110" s="60"/>
      <c r="D110" s="60"/>
      <c r="E110" s="60"/>
      <c r="H110" s="60"/>
      <c r="I110" s="8"/>
    </row>
    <row r="111" spans="1:9" x14ac:dyDescent="0.25">
      <c r="B111" s="60"/>
      <c r="C111" s="60"/>
      <c r="D111" s="60"/>
      <c r="E111" s="60"/>
      <c r="F111" s="60"/>
      <c r="G111" s="60"/>
      <c r="H111" s="60"/>
      <c r="I111" s="8"/>
    </row>
    <row r="112" spans="1:9" x14ac:dyDescent="0.25">
      <c r="A112" s="195">
        <v>1</v>
      </c>
      <c r="B112" s="196" t="s">
        <v>127</v>
      </c>
      <c r="C112" s="197">
        <f>SUM(D47:D50)</f>
        <v>228.31611699999996</v>
      </c>
      <c r="D112" s="198"/>
      <c r="E112" s="199"/>
      <c r="F112" s="60"/>
      <c r="G112" s="60"/>
      <c r="H112" s="60"/>
      <c r="I112" s="8"/>
    </row>
    <row r="113" spans="1:10" ht="42" customHeight="1" x14ac:dyDescent="0.25">
      <c r="A113" s="200">
        <v>2</v>
      </c>
      <c r="B113" s="201" t="s">
        <v>128</v>
      </c>
      <c r="C113" s="202">
        <f>D53</f>
        <v>329.34847905499998</v>
      </c>
      <c r="D113" s="203"/>
      <c r="E113" s="199"/>
      <c r="F113" s="60"/>
      <c r="G113" s="60"/>
      <c r="H113" s="60"/>
      <c r="I113" s="8"/>
    </row>
    <row r="114" spans="1:10" ht="22.5" customHeight="1" x14ac:dyDescent="0.25">
      <c r="A114" s="200">
        <v>3</v>
      </c>
      <c r="B114" s="204" t="s">
        <v>129</v>
      </c>
      <c r="C114" s="202">
        <f>D55</f>
        <v>31.36</v>
      </c>
      <c r="D114" s="203"/>
      <c r="F114" s="60"/>
      <c r="G114" s="60"/>
      <c r="H114" s="60"/>
      <c r="I114" s="8"/>
    </row>
    <row r="115" spans="1:10" x14ac:dyDescent="0.25">
      <c r="A115" s="200">
        <v>4</v>
      </c>
      <c r="B115" s="204" t="s">
        <v>130</v>
      </c>
      <c r="C115" s="202">
        <f>D58</f>
        <v>119.76952500000002</v>
      </c>
      <c r="D115" s="203"/>
      <c r="F115" s="140"/>
      <c r="G115" s="60"/>
      <c r="H115" s="60"/>
      <c r="I115" s="8"/>
    </row>
    <row r="116" spans="1:10" x14ac:dyDescent="0.25">
      <c r="A116" s="200">
        <v>5</v>
      </c>
      <c r="B116" s="201" t="s">
        <v>131</v>
      </c>
      <c r="C116" s="202">
        <f>D63</f>
        <v>-0.16593484528000269</v>
      </c>
      <c r="D116" s="203"/>
      <c r="F116" s="60"/>
      <c r="G116" s="60"/>
      <c r="H116" s="60"/>
      <c r="I116" s="8"/>
    </row>
    <row r="117" spans="1:10" x14ac:dyDescent="0.2">
      <c r="A117" s="205" t="s">
        <v>132</v>
      </c>
      <c r="B117" s="206" t="s">
        <v>133</v>
      </c>
      <c r="C117" s="207"/>
      <c r="D117" s="208">
        <f>I74</f>
        <v>-3.8516317902801802</v>
      </c>
      <c r="F117" s="199"/>
      <c r="G117" s="199"/>
      <c r="H117" s="199"/>
      <c r="I117" s="8"/>
    </row>
    <row r="118" spans="1:10" x14ac:dyDescent="0.25">
      <c r="A118" s="8"/>
      <c r="D118" s="199"/>
      <c r="F118" s="199"/>
      <c r="G118" s="199"/>
      <c r="H118" s="199"/>
    </row>
    <row r="120" spans="1:10" ht="43.5" x14ac:dyDescent="0.25">
      <c r="A120" s="8"/>
      <c r="B120" s="209" t="s">
        <v>134</v>
      </c>
      <c r="C120" s="210" t="s">
        <v>135</v>
      </c>
      <c r="D120" s="209" t="s">
        <v>136</v>
      </c>
      <c r="E120" s="209" t="s">
        <v>137</v>
      </c>
    </row>
    <row r="121" spans="1:10" x14ac:dyDescent="0.25">
      <c r="A121" s="8"/>
      <c r="B121" s="211">
        <f>D47+D48+D49+D50</f>
        <v>228.31611699999996</v>
      </c>
      <c r="C121" s="211">
        <f>$I$73</f>
        <v>290.9928250000001</v>
      </c>
      <c r="D121" s="212">
        <f>$I$79</f>
        <v>1394.47</v>
      </c>
      <c r="E121" s="211">
        <f>SUM(I58:I63)</f>
        <v>60</v>
      </c>
    </row>
    <row r="122" spans="1:10" x14ac:dyDescent="0.25">
      <c r="A122" s="8"/>
      <c r="J122" s="213"/>
    </row>
    <row r="127" spans="1:10" ht="55.5" customHeight="1" x14ac:dyDescent="0.25">
      <c r="A127" s="8"/>
      <c r="J127" s="214"/>
    </row>
    <row r="128" spans="1:10" x14ac:dyDescent="0.25">
      <c r="A128" s="8"/>
      <c r="J128" s="214"/>
    </row>
    <row r="129" spans="1:10" ht="27.75" customHeight="1" x14ac:dyDescent="0.25">
      <c r="A129" s="8"/>
      <c r="J129" s="214"/>
    </row>
    <row r="130" spans="1:10" x14ac:dyDescent="0.25">
      <c r="A130" s="8"/>
      <c r="F130" s="154"/>
      <c r="J130" s="214"/>
    </row>
    <row r="131" spans="1:10" ht="27.75" customHeight="1" x14ac:dyDescent="0.25">
      <c r="A131" s="8"/>
      <c r="J131" s="214"/>
    </row>
    <row r="132" spans="1:10" x14ac:dyDescent="0.25">
      <c r="A132" s="8"/>
      <c r="J132" s="60"/>
    </row>
    <row r="134" spans="1:10" x14ac:dyDescent="0.25">
      <c r="A134" s="8"/>
      <c r="E134" s="215"/>
    </row>
    <row r="137" spans="1:10" x14ac:dyDescent="0.25">
      <c r="A137" s="8"/>
      <c r="I137" s="184"/>
    </row>
    <row r="139" spans="1:10" x14ac:dyDescent="0.25">
      <c r="A139" s="8"/>
      <c r="E139" s="215"/>
      <c r="F139" s="216"/>
      <c r="G139" s="216"/>
      <c r="H139" s="216"/>
    </row>
    <row r="140" spans="1:10" x14ac:dyDescent="0.25">
      <c r="A140" s="8"/>
      <c r="E140" s="215"/>
    </row>
    <row r="141" spans="1:10" x14ac:dyDescent="0.25">
      <c r="A141" s="8"/>
      <c r="E141" s="215"/>
    </row>
    <row r="142" spans="1:10" ht="14.25" x14ac:dyDescent="0.2">
      <c r="A142" s="8"/>
      <c r="I142" s="217"/>
    </row>
    <row r="143" spans="1:10" ht="14.25" x14ac:dyDescent="0.2">
      <c r="A143" s="8"/>
      <c r="I143" s="217"/>
    </row>
    <row r="144" spans="1:10" ht="14.25" x14ac:dyDescent="0.2">
      <c r="A144" s="8"/>
      <c r="F144" s="216"/>
      <c r="G144" s="216"/>
      <c r="H144" s="216"/>
      <c r="I144" s="217"/>
    </row>
    <row r="145" spans="1:9" ht="14.25" x14ac:dyDescent="0.2">
      <c r="A145" s="8"/>
      <c r="F145" s="216"/>
      <c r="G145" s="216"/>
      <c r="H145" s="216"/>
      <c r="I145" s="217"/>
    </row>
    <row r="146" spans="1:9" x14ac:dyDescent="0.25">
      <c r="A146" s="8"/>
      <c r="F146" s="60"/>
      <c r="G146" s="60"/>
      <c r="H146" s="216"/>
      <c r="I146" s="217"/>
    </row>
    <row r="147" spans="1:9" x14ac:dyDescent="0.25">
      <c r="A147" s="8"/>
      <c r="F147" s="60"/>
      <c r="G147" s="60"/>
      <c r="H147" s="60"/>
    </row>
    <row r="148" spans="1:9" x14ac:dyDescent="0.25">
      <c r="A148" s="8"/>
      <c r="F148" s="60"/>
      <c r="G148" s="60"/>
      <c r="H148" s="60"/>
    </row>
    <row r="149" spans="1:9" x14ac:dyDescent="0.25">
      <c r="A149" s="8"/>
      <c r="F149" s="60"/>
      <c r="G149" s="60"/>
      <c r="H149" s="60"/>
    </row>
    <row r="150" spans="1:9" ht="14.25" x14ac:dyDescent="0.2">
      <c r="A150" s="8"/>
      <c r="F150" s="154"/>
      <c r="I150" s="8"/>
    </row>
    <row r="155" spans="1:9" ht="14.25" x14ac:dyDescent="0.2">
      <c r="A155" s="8"/>
      <c r="F155" s="154"/>
      <c r="I155" s="8"/>
    </row>
    <row r="158" spans="1:9" ht="14.25" x14ac:dyDescent="0.2">
      <c r="A158" s="8"/>
      <c r="F158" s="154"/>
      <c r="I158" s="8"/>
    </row>
  </sheetData>
  <mergeCells count="89">
    <mergeCell ref="D11:E11"/>
    <mergeCell ref="B2:J2"/>
    <mergeCell ref="B3:J3"/>
    <mergeCell ref="B4:J4"/>
    <mergeCell ref="C5:G5"/>
    <mergeCell ref="B9:D9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H16:H18"/>
    <mergeCell ref="I17:I18"/>
    <mergeCell ref="G34:G35"/>
    <mergeCell ref="I34:I35"/>
    <mergeCell ref="A35:A37"/>
    <mergeCell ref="C36:C37"/>
    <mergeCell ref="H36:H37"/>
    <mergeCell ref="A38:A39"/>
    <mergeCell ref="B38:B39"/>
    <mergeCell ref="C38:C39"/>
    <mergeCell ref="D38:D39"/>
    <mergeCell ref="E38:E39"/>
    <mergeCell ref="G38:G39"/>
    <mergeCell ref="H38:H39"/>
    <mergeCell ref="I39:I44"/>
    <mergeCell ref="F40:F41"/>
    <mergeCell ref="B47:C47"/>
    <mergeCell ref="F47:G47"/>
    <mergeCell ref="F38:F39"/>
    <mergeCell ref="B55:C55"/>
    <mergeCell ref="F55:G55"/>
    <mergeCell ref="B48:C48"/>
    <mergeCell ref="E48:E51"/>
    <mergeCell ref="F48:F51"/>
    <mergeCell ref="B50:C50"/>
    <mergeCell ref="G50:H50"/>
    <mergeCell ref="G51:H51"/>
    <mergeCell ref="F52:G52"/>
    <mergeCell ref="B53:C53"/>
    <mergeCell ref="F53:G53"/>
    <mergeCell ref="B54:C54"/>
    <mergeCell ref="F54:G54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68:G68"/>
    <mergeCell ref="F60:G60"/>
    <mergeCell ref="B61:C61"/>
    <mergeCell ref="F61:G61"/>
    <mergeCell ref="F62:G62"/>
    <mergeCell ref="B63:C63"/>
    <mergeCell ref="F63:G63"/>
    <mergeCell ref="B64:C64"/>
    <mergeCell ref="F64:G64"/>
    <mergeCell ref="F65:G65"/>
    <mergeCell ref="F66:G66"/>
    <mergeCell ref="F67:G67"/>
    <mergeCell ref="F79:H79"/>
    <mergeCell ref="F69:G69"/>
    <mergeCell ref="F70:G70"/>
    <mergeCell ref="K70:S70"/>
    <mergeCell ref="F71:G71"/>
    <mergeCell ref="F72:H72"/>
    <mergeCell ref="F73:H73"/>
    <mergeCell ref="F74:H74"/>
    <mergeCell ref="F75:H75"/>
    <mergeCell ref="F76:H76"/>
    <mergeCell ref="F77:H77"/>
    <mergeCell ref="F78:H78"/>
    <mergeCell ref="F84:H84"/>
    <mergeCell ref="F80:H80"/>
    <mergeCell ref="E81:E83"/>
    <mergeCell ref="F81:F83"/>
    <mergeCell ref="G81:H81"/>
    <mergeCell ref="G82:H82"/>
    <mergeCell ref="G83:H83"/>
  </mergeCells>
  <printOptions horizontalCentered="1"/>
  <pageMargins left="0" right="0" top="0.15748031496062992" bottom="0" header="0" footer="0"/>
  <pageSetup paperSize="9" scale="41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sldc</cp:lastModifiedBy>
  <cp:lastPrinted>2021-07-14T01:14:10Z</cp:lastPrinted>
  <dcterms:created xsi:type="dcterms:W3CDTF">2021-07-13T23:02:49Z</dcterms:created>
  <dcterms:modified xsi:type="dcterms:W3CDTF">2021-07-14T01:14:11Z</dcterms:modified>
</cp:coreProperties>
</file>