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76" yWindow="36" windowWidth="22008" windowHeight="8976"/>
  </bookViews>
  <sheets>
    <sheet name="Report_PSPR NRLDC  SLDC " sheetId="1" r:id="rId1"/>
  </sheets>
  <externalReferences>
    <externalReference r:id="rId2"/>
  </externalReferences>
  <definedNames>
    <definedName name="dtp">'[1]ACTUAL GENERATION'!$W$11</definedName>
    <definedName name="freq">'[1]ACTUAL GENERATION'!#REF!</definedName>
    <definedName name="od">'[1]ACTUAL GENERATION'!$F$11</definedName>
    <definedName name="Point1">#REF!</definedName>
    <definedName name="Point2">#REF!</definedName>
    <definedName name="Point3">#REF!</definedName>
    <definedName name="Point4">#REF!</definedName>
    <definedName name="Point5">#REF!</definedName>
    <definedName name="_xlnm.Print_Area" localSheetId="0">'Report_PSPR NRLDC  SLDC '!$A$1:$N$69</definedName>
    <definedName name="Value2">#REF!</definedName>
    <definedName name="Value3">#REF!</definedName>
    <definedName name="Value4">#REF!</definedName>
  </definedNames>
  <calcPr calcId="124519"/>
</workbook>
</file>

<file path=xl/calcChain.xml><?xml version="1.0" encoding="utf-8"?>
<calcChain xmlns="http://schemas.openxmlformats.org/spreadsheetml/2006/main">
  <c r="AG110" i="1"/>
  <c r="AE110"/>
  <c r="AG109"/>
  <c r="AE109"/>
  <c r="AG108"/>
  <c r="AE108"/>
  <c r="AG107"/>
  <c r="AH110" s="1"/>
  <c r="V48" s="1"/>
  <c r="AE107"/>
  <c r="AF110" s="1"/>
  <c r="AG106"/>
  <c r="AE106"/>
  <c r="AG105"/>
  <c r="AE105"/>
  <c r="AG104"/>
  <c r="AE104"/>
  <c r="AG103"/>
  <c r="AH106" s="1"/>
  <c r="V47" s="1"/>
  <c r="AE103"/>
  <c r="AF106" s="1"/>
  <c r="AG102"/>
  <c r="AE102"/>
  <c r="AG101"/>
  <c r="AE101"/>
  <c r="AG100"/>
  <c r="AE100"/>
  <c r="AG99"/>
  <c r="AH102" s="1"/>
  <c r="V46" s="1"/>
  <c r="AE99"/>
  <c r="AF102" s="1"/>
  <c r="AG98"/>
  <c r="AE98"/>
  <c r="AG97"/>
  <c r="AE97"/>
  <c r="AG96"/>
  <c r="AE96"/>
  <c r="AG95"/>
  <c r="AH98" s="1"/>
  <c r="V45" s="1"/>
  <c r="AE95"/>
  <c r="AF98" s="1"/>
  <c r="AG94"/>
  <c r="AE94"/>
  <c r="AG93"/>
  <c r="AE93"/>
  <c r="AG92"/>
  <c r="AE92"/>
  <c r="AG91"/>
  <c r="AH94" s="1"/>
  <c r="V44" s="1"/>
  <c r="AE91"/>
  <c r="AF94" s="1"/>
  <c r="AG90"/>
  <c r="AE90"/>
  <c r="AG89"/>
  <c r="AE89"/>
  <c r="AG88"/>
  <c r="AE88"/>
  <c r="AG87"/>
  <c r="AH90" s="1"/>
  <c r="V43" s="1"/>
  <c r="AE87"/>
  <c r="AF90" s="1"/>
  <c r="AG86"/>
  <c r="AE86"/>
  <c r="AG85"/>
  <c r="AE85"/>
  <c r="AG84"/>
  <c r="AE84"/>
  <c r="AG83"/>
  <c r="AH86" s="1"/>
  <c r="V42" s="1"/>
  <c r="AE83"/>
  <c r="AF86" s="1"/>
  <c r="AG82"/>
  <c r="AE82"/>
  <c r="AG81"/>
  <c r="AE81"/>
  <c r="AG80"/>
  <c r="AE80"/>
  <c r="AG79"/>
  <c r="AH82" s="1"/>
  <c r="V41" s="1"/>
  <c r="AE79"/>
  <c r="AF82" s="1"/>
  <c r="AG78"/>
  <c r="AE78"/>
  <c r="AG77"/>
  <c r="AE77"/>
  <c r="AG76"/>
  <c r="AE76"/>
  <c r="AG75"/>
  <c r="AH78" s="1"/>
  <c r="V40" s="1"/>
  <c r="AE75"/>
  <c r="AF78" s="1"/>
  <c r="AG74"/>
  <c r="X39" s="1"/>
  <c r="AE74"/>
  <c r="AG73"/>
  <c r="AE73"/>
  <c r="AG72"/>
  <c r="AE72"/>
  <c r="AG71"/>
  <c r="AH74" s="1"/>
  <c r="V39" s="1"/>
  <c r="AE71"/>
  <c r="AF74" s="1"/>
  <c r="AG70"/>
  <c r="AE70"/>
  <c r="AG69"/>
  <c r="AE69"/>
  <c r="AG68"/>
  <c r="AE68"/>
  <c r="AG66"/>
  <c r="AH70" s="1"/>
  <c r="V38" s="1"/>
  <c r="AE66"/>
  <c r="AF70" s="1"/>
  <c r="M66"/>
  <c r="L66"/>
  <c r="J66"/>
  <c r="H66"/>
  <c r="AG65"/>
  <c r="AE65"/>
  <c r="M65"/>
  <c r="L65"/>
  <c r="J65"/>
  <c r="H65"/>
  <c r="AG64"/>
  <c r="AE64"/>
  <c r="M64"/>
  <c r="L64"/>
  <c r="J64"/>
  <c r="H64"/>
  <c r="AG62"/>
  <c r="AE62"/>
  <c r="J62"/>
  <c r="AG61"/>
  <c r="AH65" s="1"/>
  <c r="V37" s="1"/>
  <c r="AE61"/>
  <c r="AF65" s="1"/>
  <c r="J61"/>
  <c r="AG60"/>
  <c r="AE60"/>
  <c r="J60"/>
  <c r="AG59"/>
  <c r="AE59"/>
  <c r="L59"/>
  <c r="AG58"/>
  <c r="AE58"/>
  <c r="L58"/>
  <c r="AG57"/>
  <c r="AH60" s="1"/>
  <c r="V36" s="1"/>
  <c r="AE57"/>
  <c r="AF60" s="1"/>
  <c r="L57"/>
  <c r="AH56"/>
  <c r="AG56"/>
  <c r="AF56"/>
  <c r="AE56"/>
  <c r="AG55"/>
  <c r="AE55"/>
  <c r="AG54"/>
  <c r="AE54"/>
  <c r="AG53"/>
  <c r="AE53"/>
  <c r="J53"/>
  <c r="AH52"/>
  <c r="AG52"/>
  <c r="AF52"/>
  <c r="AE52"/>
  <c r="AG51"/>
  <c r="AE51"/>
  <c r="AG50"/>
  <c r="AE50"/>
  <c r="K50"/>
  <c r="J50"/>
  <c r="H50"/>
  <c r="AG49"/>
  <c r="AE49"/>
  <c r="AP48"/>
  <c r="AG48"/>
  <c r="AF48"/>
  <c r="AE48"/>
  <c r="AB48"/>
  <c r="W48"/>
  <c r="U48"/>
  <c r="T48"/>
  <c r="D48" s="1"/>
  <c r="S48"/>
  <c r="R48"/>
  <c r="L48"/>
  <c r="M48" s="1"/>
  <c r="I48"/>
  <c r="AP47"/>
  <c r="AG47"/>
  <c r="AE47"/>
  <c r="AB47"/>
  <c r="X47"/>
  <c r="W47"/>
  <c r="U47"/>
  <c r="T47"/>
  <c r="S47"/>
  <c r="R47"/>
  <c r="L47"/>
  <c r="M47" s="1"/>
  <c r="I47"/>
  <c r="AP46"/>
  <c r="AG46"/>
  <c r="AE46"/>
  <c r="AB46"/>
  <c r="X46"/>
  <c r="W46"/>
  <c r="U46"/>
  <c r="T46"/>
  <c r="S46"/>
  <c r="R46"/>
  <c r="L46"/>
  <c r="M46" s="1"/>
  <c r="I46"/>
  <c r="AP45"/>
  <c r="AG45"/>
  <c r="AH48" s="1"/>
  <c r="V33" s="1"/>
  <c r="AE45"/>
  <c r="AB45"/>
  <c r="X45"/>
  <c r="W45"/>
  <c r="U45"/>
  <c r="T45"/>
  <c r="S45"/>
  <c r="R45"/>
  <c r="L45"/>
  <c r="M45" s="1"/>
  <c r="I45"/>
  <c r="AH44"/>
  <c r="AG44"/>
  <c r="AE44"/>
  <c r="AB44"/>
  <c r="X44"/>
  <c r="W44"/>
  <c r="T44"/>
  <c r="S44"/>
  <c r="AP44" s="1"/>
  <c r="R44"/>
  <c r="M44"/>
  <c r="L44"/>
  <c r="I44"/>
  <c r="AG43"/>
  <c r="AE43"/>
  <c r="AB43"/>
  <c r="X43"/>
  <c r="W43"/>
  <c r="T43"/>
  <c r="S43"/>
  <c r="AP43" s="1"/>
  <c r="R43"/>
  <c r="B43" s="1"/>
  <c r="M43"/>
  <c r="L43"/>
  <c r="I43"/>
  <c r="AG42"/>
  <c r="AE42"/>
  <c r="AB42"/>
  <c r="X42"/>
  <c r="W42"/>
  <c r="T42"/>
  <c r="S42"/>
  <c r="AP42" s="1"/>
  <c r="R42"/>
  <c r="U42" s="1"/>
  <c r="M42"/>
  <c r="L42"/>
  <c r="I42"/>
  <c r="AG41"/>
  <c r="AE41"/>
  <c r="AF44" s="1"/>
  <c r="AB41"/>
  <c r="X41"/>
  <c r="W41"/>
  <c r="T41"/>
  <c r="S41"/>
  <c r="AP41" s="1"/>
  <c r="R41"/>
  <c r="U41" s="1"/>
  <c r="M41"/>
  <c r="L41"/>
  <c r="I41"/>
  <c r="AG40"/>
  <c r="AE40"/>
  <c r="AB40"/>
  <c r="I40" s="1"/>
  <c r="L40" s="1"/>
  <c r="M40" s="1"/>
  <c r="X40"/>
  <c r="W40"/>
  <c r="U40"/>
  <c r="T40"/>
  <c r="S40"/>
  <c r="AP40" s="1"/>
  <c r="R40"/>
  <c r="AG39"/>
  <c r="AE39"/>
  <c r="AB39"/>
  <c r="I39" s="1"/>
  <c r="L39" s="1"/>
  <c r="M39" s="1"/>
  <c r="W39"/>
  <c r="U39"/>
  <c r="T39"/>
  <c r="S39"/>
  <c r="AP39" s="1"/>
  <c r="R39"/>
  <c r="AG38"/>
  <c r="AE38"/>
  <c r="AB38"/>
  <c r="I38" s="1"/>
  <c r="L38" s="1"/>
  <c r="M38" s="1"/>
  <c r="X38"/>
  <c r="W38"/>
  <c r="U38"/>
  <c r="T38"/>
  <c r="S38"/>
  <c r="AP38" s="1"/>
  <c r="R38"/>
  <c r="AG37"/>
  <c r="AH40" s="1"/>
  <c r="V31" s="1"/>
  <c r="AE37"/>
  <c r="AF40" s="1"/>
  <c r="AB37"/>
  <c r="I37" s="1"/>
  <c r="L37" s="1"/>
  <c r="M37" s="1"/>
  <c r="X37"/>
  <c r="W37"/>
  <c r="U37"/>
  <c r="T37"/>
  <c r="S37"/>
  <c r="AP37" s="1"/>
  <c r="R37"/>
  <c r="AG36"/>
  <c r="W30" s="1"/>
  <c r="AE36"/>
  <c r="AB36"/>
  <c r="I36" s="1"/>
  <c r="L36" s="1"/>
  <c r="M36" s="1"/>
  <c r="X36"/>
  <c r="W36"/>
  <c r="T36"/>
  <c r="U36" s="1"/>
  <c r="S36"/>
  <c r="AP36" s="1"/>
  <c r="R36"/>
  <c r="AP35"/>
  <c r="AG35"/>
  <c r="AE35"/>
  <c r="AB35"/>
  <c r="I35" s="1"/>
  <c r="L35" s="1"/>
  <c r="M35" s="1"/>
  <c r="X35"/>
  <c r="W35"/>
  <c r="V35"/>
  <c r="T35"/>
  <c r="U35" s="1"/>
  <c r="S35"/>
  <c r="R35"/>
  <c r="AP34"/>
  <c r="AG34"/>
  <c r="AE34"/>
  <c r="AB34"/>
  <c r="I34" s="1"/>
  <c r="L34" s="1"/>
  <c r="M34" s="1"/>
  <c r="X34"/>
  <c r="W34"/>
  <c r="V34"/>
  <c r="T34"/>
  <c r="U34" s="1"/>
  <c r="S34"/>
  <c r="R34"/>
  <c r="AP33"/>
  <c r="AG33"/>
  <c r="AH36" s="1"/>
  <c r="V30" s="1"/>
  <c r="AE33"/>
  <c r="AF36" s="1"/>
  <c r="AB33"/>
  <c r="I33" s="1"/>
  <c r="L33" s="1"/>
  <c r="M33" s="1"/>
  <c r="X33"/>
  <c r="W33"/>
  <c r="T33"/>
  <c r="U33" s="1"/>
  <c r="S33"/>
  <c r="R33"/>
  <c r="AP32"/>
  <c r="AG32"/>
  <c r="AF32"/>
  <c r="AE32"/>
  <c r="AB32"/>
  <c r="X32"/>
  <c r="W32"/>
  <c r="V32"/>
  <c r="U32"/>
  <c r="T32"/>
  <c r="S32"/>
  <c r="R32"/>
  <c r="I32"/>
  <c r="L32" s="1"/>
  <c r="M32" s="1"/>
  <c r="AP31"/>
  <c r="AG31"/>
  <c r="AE31"/>
  <c r="AB31"/>
  <c r="X31"/>
  <c r="W31"/>
  <c r="U31"/>
  <c r="T31"/>
  <c r="S31"/>
  <c r="R31"/>
  <c r="I31"/>
  <c r="L31" s="1"/>
  <c r="M31" s="1"/>
  <c r="AP30"/>
  <c r="AG30"/>
  <c r="AE30"/>
  <c r="AB30"/>
  <c r="U30"/>
  <c r="T30"/>
  <c r="S30"/>
  <c r="R30"/>
  <c r="I30"/>
  <c r="L30" s="1"/>
  <c r="M30" s="1"/>
  <c r="AP29"/>
  <c r="AG29"/>
  <c r="W29" s="1"/>
  <c r="AE29"/>
  <c r="AB29"/>
  <c r="T29"/>
  <c r="S29"/>
  <c r="R29"/>
  <c r="U29" s="1"/>
  <c r="I29"/>
  <c r="L29" s="1"/>
  <c r="M29" s="1"/>
  <c r="AH28"/>
  <c r="V28" s="1"/>
  <c r="AG28"/>
  <c r="AE28"/>
  <c r="AB28"/>
  <c r="X28"/>
  <c r="T28"/>
  <c r="S28"/>
  <c r="AP28" s="1"/>
  <c r="R28"/>
  <c r="U28" s="1"/>
  <c r="I28"/>
  <c r="L28" s="1"/>
  <c r="M28" s="1"/>
  <c r="AG27"/>
  <c r="AE27"/>
  <c r="AB27"/>
  <c r="T27"/>
  <c r="S27"/>
  <c r="AP27" s="1"/>
  <c r="R27"/>
  <c r="U27" s="1"/>
  <c r="M27"/>
  <c r="L27"/>
  <c r="I27"/>
  <c r="AG26"/>
  <c r="AE26"/>
  <c r="AB26"/>
  <c r="T26"/>
  <c r="S26"/>
  <c r="AP26" s="1"/>
  <c r="R26"/>
  <c r="U26" s="1"/>
  <c r="M26"/>
  <c r="L26"/>
  <c r="I26"/>
  <c r="AG25"/>
  <c r="W28" s="1"/>
  <c r="AE25"/>
  <c r="AF28" s="1"/>
  <c r="AB25"/>
  <c r="AB50" s="1"/>
  <c r="X25"/>
  <c r="T25"/>
  <c r="T50" s="1"/>
  <c r="S25"/>
  <c r="AP25" s="1"/>
  <c r="R25"/>
  <c r="R50" s="1"/>
  <c r="M25"/>
  <c r="L25"/>
  <c r="I25"/>
  <c r="AG24"/>
  <c r="AE24"/>
  <c r="AG23"/>
  <c r="AE23"/>
  <c r="AG22"/>
  <c r="X27" s="1"/>
  <c r="AE22"/>
  <c r="AP21"/>
  <c r="AG21"/>
  <c r="W27" s="1"/>
  <c r="AE21"/>
  <c r="AF24" s="1"/>
  <c r="AG20"/>
  <c r="AE20"/>
  <c r="AG19"/>
  <c r="X26" s="1"/>
  <c r="AE19"/>
  <c r="AG18"/>
  <c r="AE18"/>
  <c r="AG17"/>
  <c r="W26" s="1"/>
  <c r="AE17"/>
  <c r="AF20" s="1"/>
  <c r="AH16"/>
  <c r="AG16"/>
  <c r="AE16"/>
  <c r="AG15"/>
  <c r="AE15"/>
  <c r="AG14"/>
  <c r="AE14"/>
  <c r="AF16" s="1"/>
  <c r="T14"/>
  <c r="E14"/>
  <c r="L3" s="1"/>
  <c r="AG13"/>
  <c r="W25" s="1"/>
  <c r="AE13"/>
  <c r="AE111" s="1"/>
  <c r="T12"/>
  <c r="T11"/>
  <c r="T10"/>
  <c r="D1"/>
  <c r="D62" l="1"/>
  <c r="B38"/>
  <c r="B42"/>
  <c r="B41"/>
  <c r="B28"/>
  <c r="B27"/>
  <c r="E27" s="1"/>
  <c r="B26"/>
  <c r="B25"/>
  <c r="B48"/>
  <c r="B47"/>
  <c r="B46"/>
  <c r="B45"/>
  <c r="B32"/>
  <c r="E32" s="1"/>
  <c r="B31"/>
  <c r="B30"/>
  <c r="B29"/>
  <c r="B35"/>
  <c r="B34"/>
  <c r="B33"/>
  <c r="Y34"/>
  <c r="Z34" s="1"/>
  <c r="B36"/>
  <c r="B37"/>
  <c r="M50"/>
  <c r="B44"/>
  <c r="E44" s="1"/>
  <c r="L50"/>
  <c r="AF111"/>
  <c r="I50"/>
  <c r="D40"/>
  <c r="D39"/>
  <c r="D38"/>
  <c r="D37"/>
  <c r="D44"/>
  <c r="D43"/>
  <c r="D42"/>
  <c r="D41"/>
  <c r="D28"/>
  <c r="D27"/>
  <c r="D26"/>
  <c r="D25"/>
  <c r="D47"/>
  <c r="D46"/>
  <c r="D45"/>
  <c r="D32"/>
  <c r="D31"/>
  <c r="D30"/>
  <c r="D29"/>
  <c r="AH111"/>
  <c r="B39"/>
  <c r="B40"/>
  <c r="V25"/>
  <c r="D33"/>
  <c r="D34"/>
  <c r="D35"/>
  <c r="D36"/>
  <c r="U25"/>
  <c r="C35"/>
  <c r="C36"/>
  <c r="U43"/>
  <c r="U44"/>
  <c r="AE113"/>
  <c r="R56" s="1"/>
  <c r="AH20"/>
  <c r="V26" s="1"/>
  <c r="S50"/>
  <c r="C45" s="1"/>
  <c r="C29"/>
  <c r="C30"/>
  <c r="C31"/>
  <c r="C32"/>
  <c r="C46"/>
  <c r="C47"/>
  <c r="AE112"/>
  <c r="R55" s="1"/>
  <c r="X29"/>
  <c r="Y33" s="1"/>
  <c r="Z33" s="1"/>
  <c r="X30"/>
  <c r="Y30" s="1"/>
  <c r="Z30" s="1"/>
  <c r="AH32"/>
  <c r="V29" s="1"/>
  <c r="C26"/>
  <c r="C27"/>
  <c r="C41"/>
  <c r="C42"/>
  <c r="C43"/>
  <c r="E43" s="1"/>
  <c r="C44"/>
  <c r="AG111"/>
  <c r="X48" s="1"/>
  <c r="AH24"/>
  <c r="V27" s="1"/>
  <c r="C37"/>
  <c r="C39"/>
  <c r="D50" l="1"/>
  <c r="J58" s="1"/>
  <c r="M58" s="1"/>
  <c r="E31"/>
  <c r="E30"/>
  <c r="U50"/>
  <c r="E39"/>
  <c r="Y32"/>
  <c r="Z32" s="1"/>
  <c r="Y43"/>
  <c r="Z43" s="1"/>
  <c r="Y39"/>
  <c r="Z39" s="1"/>
  <c r="E37"/>
  <c r="E35"/>
  <c r="E26"/>
  <c r="C33"/>
  <c r="Y31"/>
  <c r="Z31" s="1"/>
  <c r="Y42"/>
  <c r="Z42" s="1"/>
  <c r="Y40"/>
  <c r="Z40" s="1"/>
  <c r="C40"/>
  <c r="E40" s="1"/>
  <c r="E47"/>
  <c r="Y28"/>
  <c r="Z28" s="1"/>
  <c r="AA28" s="1"/>
  <c r="G28" s="1"/>
  <c r="C38"/>
  <c r="E38" s="1"/>
  <c r="C28"/>
  <c r="C48"/>
  <c r="E48" s="1"/>
  <c r="AH112"/>
  <c r="C34"/>
  <c r="E34" s="1"/>
  <c r="V50"/>
  <c r="Y41"/>
  <c r="Z41" s="1"/>
  <c r="E33"/>
  <c r="E46"/>
  <c r="E42"/>
  <c r="Y25"/>
  <c r="Y26"/>
  <c r="Z26" s="1"/>
  <c r="Y37"/>
  <c r="Z37" s="1"/>
  <c r="E45"/>
  <c r="E41"/>
  <c r="Y48"/>
  <c r="Z48" s="1"/>
  <c r="Y27"/>
  <c r="Z27" s="1"/>
  <c r="E28"/>
  <c r="Y47"/>
  <c r="Z47" s="1"/>
  <c r="Y36"/>
  <c r="Z36" s="1"/>
  <c r="Y46"/>
  <c r="Z46" s="1"/>
  <c r="Y38"/>
  <c r="Z38" s="1"/>
  <c r="B50"/>
  <c r="J57" s="1"/>
  <c r="M57" s="1"/>
  <c r="Y29"/>
  <c r="Z29" s="1"/>
  <c r="AA34"/>
  <c r="G34" s="1"/>
  <c r="C25"/>
  <c r="AH113"/>
  <c r="Y35"/>
  <c r="Z35" s="1"/>
  <c r="Y45"/>
  <c r="Z45" s="1"/>
  <c r="Y44"/>
  <c r="Z44" s="1"/>
  <c r="E36"/>
  <c r="E29"/>
  <c r="Y50" l="1"/>
  <c r="Z25"/>
  <c r="C50"/>
  <c r="J59" s="1"/>
  <c r="M59" s="1"/>
  <c r="F34"/>
  <c r="N34"/>
  <c r="E25"/>
  <c r="E50" s="1"/>
  <c r="N28"/>
  <c r="F28"/>
  <c r="Z50" l="1"/>
  <c r="AA30" l="1"/>
  <c r="G30" s="1"/>
  <c r="AA33"/>
  <c r="G33" s="1"/>
  <c r="AA37"/>
  <c r="G37" s="1"/>
  <c r="AA42"/>
  <c r="G42" s="1"/>
  <c r="AA46"/>
  <c r="G46" s="1"/>
  <c r="AA35"/>
  <c r="G35" s="1"/>
  <c r="AA41"/>
  <c r="G41" s="1"/>
  <c r="AA43"/>
  <c r="G43" s="1"/>
  <c r="AA36"/>
  <c r="G36" s="1"/>
  <c r="AA32"/>
  <c r="G32" s="1"/>
  <c r="AA48"/>
  <c r="G48" s="1"/>
  <c r="AA26"/>
  <c r="G26" s="1"/>
  <c r="AA44"/>
  <c r="G44" s="1"/>
  <c r="AA40"/>
  <c r="G40" s="1"/>
  <c r="AA31"/>
  <c r="G31" s="1"/>
  <c r="AA39"/>
  <c r="G39" s="1"/>
  <c r="AA45"/>
  <c r="G45" s="1"/>
  <c r="AA27"/>
  <c r="G27" s="1"/>
  <c r="AA38"/>
  <c r="G38" s="1"/>
  <c r="AA29"/>
  <c r="G29" s="1"/>
  <c r="AA47"/>
  <c r="G47" s="1"/>
  <c r="AA25"/>
  <c r="N30" l="1"/>
  <c r="F30"/>
  <c r="F36"/>
  <c r="N36"/>
  <c r="N38"/>
  <c r="F38"/>
  <c r="N42"/>
  <c r="F42"/>
  <c r="N32"/>
  <c r="F32"/>
  <c r="N46"/>
  <c r="F46"/>
  <c r="N27"/>
  <c r="F27"/>
  <c r="N48"/>
  <c r="F48"/>
  <c r="N29"/>
  <c r="F29"/>
  <c r="N47"/>
  <c r="F47"/>
  <c r="AA50"/>
  <c r="G25"/>
  <c r="N31"/>
  <c r="F31"/>
  <c r="N41"/>
  <c r="F41"/>
  <c r="N45"/>
  <c r="F45"/>
  <c r="F33"/>
  <c r="N33"/>
  <c r="N37"/>
  <c r="F37"/>
  <c r="N26"/>
  <c r="F26"/>
  <c r="N44"/>
  <c r="F44"/>
  <c r="N40"/>
  <c r="F40"/>
  <c r="F35"/>
  <c r="N35"/>
  <c r="N39"/>
  <c r="F39"/>
  <c r="N43"/>
  <c r="F43"/>
  <c r="J54" l="1"/>
  <c r="N25"/>
  <c r="G50"/>
  <c r="F25"/>
  <c r="F50" s="1"/>
  <c r="J55" l="1"/>
  <c r="M13" s="1"/>
  <c r="N50"/>
  <c r="J56"/>
  <c r="M14" s="1"/>
</calcChain>
</file>

<file path=xl/comments1.xml><?xml version="1.0" encoding="utf-8"?>
<comments xmlns="http://schemas.openxmlformats.org/spreadsheetml/2006/main">
  <authors>
    <author>ReportServer</author>
    <author>HPSEB</author>
  </authors>
  <commentList>
    <comment ref="Y16" authorId="0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Z16" authorId="0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Q24" authorId="1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E25" authorId="1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5" authorId="1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<sst xmlns="http://schemas.openxmlformats.org/spreadsheetml/2006/main" count="208" uniqueCount="186">
  <si>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</si>
  <si>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</si>
  <si>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</si>
  <si>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</si>
  <si>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</si>
  <si>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</si>
  <si>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</si>
  <si>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</si>
  <si>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</si>
  <si>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</si>
  <si>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</si>
  <si>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</si>
  <si>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</si>
  <si>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</si>
  <si>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</si>
  <si>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</si>
  <si>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</si>
  <si>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SN</t>
  </si>
  <si>
    <t>Time Block</t>
  </si>
  <si>
    <t>Frequency</t>
  </si>
  <si>
    <t>Avg. Freq.</t>
  </si>
  <si>
    <t>Demand</t>
  </si>
  <si>
    <t>Avg Demand</t>
  </si>
  <si>
    <t>PEAK DEMAND(MW)</t>
  </si>
  <si>
    <t>00.00-00.15</t>
  </si>
  <si>
    <t>Month/Day :-</t>
  </si>
  <si>
    <t>Min.DEMAND(MW)</t>
  </si>
  <si>
    <t>ACTUAL OWN GENERATION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</si>
  <si>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</si>
  <si>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</si>
  <si>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</si>
  <si>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</si>
  <si>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</si>
  <si>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</si>
  <si>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</si>
  <si>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 CORREC-TION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</si>
  <si>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</si>
  <si>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</si>
  <si>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</si>
  <si>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P7=P1+P2+P6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</si>
  <si>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</si>
  <si>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</si>
  <si>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</si>
  <si>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</si>
  <si>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</si>
  <si>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</si>
  <si>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</si>
  <si>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</si>
  <si>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</si>
  <si>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DUE TO SATUTORY CUT  (MW)</t>
  </si>
  <si>
    <t>DUE TO T&amp;D CONS-TRAINTS (MW)</t>
  </si>
  <si>
    <t>01.00-01.15</t>
  </si>
  <si>
    <t>01.15-01.30</t>
  </si>
  <si>
    <t>01.30-01.45</t>
  </si>
  <si>
    <t>01.45-02:00</t>
  </si>
  <si>
    <t>OWN   GEN</t>
  </si>
  <si>
    <t>BASPA</t>
  </si>
  <si>
    <t>TOTAL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</si>
  <si>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</si>
  <si>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</si>
  <si>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</si>
  <si>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</si>
  <si>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</si>
  <si>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</si>
  <si>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</si>
  <si>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</si>
  <si>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</si>
  <si>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</si>
  <si>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P6/1000</t>
  </si>
  <si>
    <t>P7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</si>
  <si>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</si>
  <si>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</si>
  <si>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</si>
  <si>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</si>
  <si>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</si>
  <si>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</si>
  <si>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</si>
  <si>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</si>
  <si>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</si>
  <si>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</si>
  <si>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</si>
  <si>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</si>
  <si>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</si>
  <si>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</si>
  <si>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</si>
  <si>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</si>
  <si>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</si>
  <si>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</si>
  <si>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</si>
  <si>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</si>
  <si>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</si>
  <si>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</si>
  <si>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</si>
  <si>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</si>
  <si>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</si>
  <si>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</si>
  <si>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</si>
  <si>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</si>
  <si>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</si>
  <si>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</si>
  <si>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</si>
  <si>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</si>
  <si>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</si>
  <si>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</si>
  <si>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</si>
  <si>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</si>
  <si>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</si>
  <si>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</si>
  <si>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</si>
  <si>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</si>
  <si>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</si>
  <si>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</si>
  <si>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</si>
  <si>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</si>
  <si>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</si>
  <si>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</si>
  <si>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</si>
  <si>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</si>
  <si>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</si>
  <si>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</si>
  <si>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</si>
  <si>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</si>
  <si>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</si>
  <si>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</si>
  <si>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</si>
  <si>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</si>
  <si>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</si>
  <si>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</si>
  <si>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</si>
  <si>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</si>
  <si>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</si>
  <si>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</si>
  <si>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</si>
  <si>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</si>
  <si>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</si>
  <si>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</si>
  <si>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</si>
  <si>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13.15-13.30</t>
  </si>
  <si>
    <t>13.30-13.45</t>
  </si>
  <si>
    <t>13.45-14.00</t>
  </si>
  <si>
    <t>14.00-14.15</t>
  </si>
  <si>
    <t>14.15-14.30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</si>
  <si>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</si>
  <si>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</si>
  <si>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</si>
  <si>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</si>
  <si>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</si>
  <si>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</si>
  <si>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</si>
  <si>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</si>
  <si>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 xml:space="preserve">                 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</si>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</sst>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>
  <numFmts count="9"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  <numFmt numFmtId="171" formatCode="dd\.mm\.yyyy;@"/>
    <numFmt numFmtId="172" formatCode="_(&quot;$&quot;* #,##0.00_);_(&quot;$&quot;* \(#,##0.00\);_(&quot;$&quot;* &quot;-&quot;??_);_(@_)"/>
  </numFmts>
  <fonts count="43">
    <font>
      <sz val="11"/>
      <color theme="1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8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888">
    <xf numFmtId="0" fontId="0" fillId="0" borderId="0"/>
    <xf numFmtId="0" fontId="1" fillId="0" borderId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171" fontId="37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289">
    <xf numFmtId="0" fontId="0" fillId="0" borderId="0" xfId="0"/>
    <xf numFmtId="0" fontId="2" fillId="0" borderId="2" xfId="1" applyFont="1" applyBorder="1" applyAlignment="1" applyProtection="1">
      <alignment horizontal="right"/>
    </xf>
    <xf numFmtId="0" fontId="2" fillId="0" borderId="3" xfId="1" applyFont="1" applyBorder="1" applyAlignment="1" applyProtection="1">
      <alignment horizontal="right"/>
    </xf>
    <xf numFmtId="164" fontId="4" fillId="0" borderId="3" xfId="1" applyNumberFormat="1" applyFont="1" applyBorder="1" applyAlignment="1" applyProtection="1">
      <alignment horizontal="left"/>
    </xf>
    <xf numFmtId="0" fontId="5" fillId="15" borderId="3" xfId="1" applyFont="1" applyFill="1" applyBorder="1" applyProtection="1"/>
    <xf numFmtId="0" fontId="6" fillId="15" borderId="3" xfId="1" applyFont="1" applyFill="1" applyBorder="1" applyAlignment="1" applyProtection="1">
      <alignment horizontal="center"/>
    </xf>
    <xf numFmtId="0" fontId="7" fillId="15" borderId="3" xfId="1" applyFont="1" applyFill="1" applyBorder="1" applyAlignment="1" applyProtection="1">
      <alignment horizontal="center"/>
    </xf>
    <xf numFmtId="0" fontId="6" fillId="15" borderId="4" xfId="1" applyFont="1" applyFill="1" applyBorder="1" applyAlignment="1" applyProtection="1">
      <alignment horizontal="center"/>
    </xf>
    <xf numFmtId="0" fontId="5" fillId="15" borderId="0" xfId="1" applyFont="1" applyFill="1" applyBorder="1" applyProtection="1"/>
    <xf numFmtId="0" fontId="6" fillId="15" borderId="0" xfId="1" applyFont="1" applyFill="1" applyBorder="1" applyAlignment="1" applyProtection="1">
      <alignment horizontal="center"/>
    </xf>
    <xf numFmtId="0" fontId="6" fillId="15" borderId="0" xfId="1" applyFont="1" applyFill="1" applyBorder="1" applyAlignment="1" applyProtection="1"/>
    <xf numFmtId="0" fontId="6" fillId="15" borderId="0" xfId="1" applyFont="1" applyFill="1" applyBorder="1" applyAlignment="1" applyProtection="1">
      <alignment horizontal="center"/>
    </xf>
    <xf numFmtId="0" fontId="5" fillId="15" borderId="0" xfId="1" applyFont="1" applyFill="1" applyAlignment="1" applyProtection="1">
      <alignment horizontal="center"/>
    </xf>
    <xf numFmtId="0" fontId="5" fillId="16" borderId="0" xfId="1" applyFont="1" applyFill="1" applyAlignment="1" applyProtection="1">
      <alignment horizontal="center"/>
    </xf>
    <xf numFmtId="0" fontId="8" fillId="15" borderId="0" xfId="1" applyFont="1" applyFill="1" applyAlignment="1" applyProtection="1">
      <alignment horizontal="center"/>
    </xf>
    <xf numFmtId="0" fontId="5" fillId="15" borderId="0" xfId="1" applyFont="1" applyFill="1" applyBorder="1" applyAlignment="1" applyProtection="1">
      <alignment horizontal="center"/>
    </xf>
    <xf numFmtId="0" fontId="9" fillId="15" borderId="5" xfId="1" applyFont="1" applyFill="1" applyBorder="1" applyAlignment="1" applyProtection="1">
      <alignment horizontal="left"/>
    </xf>
    <xf numFmtId="0" fontId="10" fillId="15" borderId="0" xfId="1" applyFont="1" applyFill="1" applyBorder="1" applyAlignment="1" applyProtection="1">
      <alignment horizontal="left"/>
    </xf>
    <xf numFmtId="0" fontId="11" fillId="15" borderId="0" xfId="1" applyFont="1" applyFill="1" applyBorder="1" applyAlignment="1" applyProtection="1">
      <alignment horizontal="left" vertical="center"/>
    </xf>
    <xf numFmtId="0" fontId="5" fillId="15" borderId="6" xfId="1" applyFont="1" applyFill="1" applyBorder="1" applyAlignment="1" applyProtection="1">
      <alignment horizontal="center"/>
    </xf>
    <xf numFmtId="2" fontId="5" fillId="15" borderId="0" xfId="1" applyNumberFormat="1" applyFont="1" applyFill="1" applyBorder="1" applyAlignment="1" applyProtection="1">
      <alignment horizontal="center"/>
    </xf>
    <xf numFmtId="0" fontId="5" fillId="15" borderId="0" xfId="1" applyFont="1" applyFill="1" applyBorder="1" applyAlignment="1" applyProtection="1"/>
    <xf numFmtId="1" fontId="5" fillId="15" borderId="0" xfId="1" applyNumberFormat="1" applyFont="1" applyFill="1" applyBorder="1" applyAlignment="1" applyProtection="1">
      <alignment horizontal="center"/>
    </xf>
    <xf numFmtId="0" fontId="8" fillId="15" borderId="0" xfId="1" applyFont="1" applyFill="1" applyProtection="1"/>
    <xf numFmtId="0" fontId="8" fillId="16" borderId="0" xfId="1" applyFont="1" applyFill="1" applyProtection="1"/>
    <xf numFmtId="0" fontId="5" fillId="15" borderId="5" xfId="1" applyFont="1" applyFill="1" applyBorder="1" applyAlignment="1" applyProtection="1">
      <alignment horizontal="center"/>
    </xf>
    <xf numFmtId="0" fontId="12" fillId="15" borderId="0" xfId="1" applyFont="1" applyFill="1" applyBorder="1" applyAlignment="1" applyProtection="1">
      <alignment horizontal="center"/>
    </xf>
    <xf numFmtId="0" fontId="6" fillId="15" borderId="7" xfId="1" applyFont="1" applyFill="1" applyBorder="1" applyAlignment="1" applyProtection="1">
      <alignment vertical="center"/>
    </xf>
    <xf numFmtId="165" fontId="6" fillId="15" borderId="8" xfId="1" applyNumberFormat="1" applyFont="1" applyFill="1" applyBorder="1" applyAlignment="1" applyProtection="1">
      <alignment horizontal="center" vertical="center"/>
    </xf>
    <xf numFmtId="165" fontId="6" fillId="15" borderId="9" xfId="1" applyNumberFormat="1" applyFont="1" applyFill="1" applyBorder="1" applyAlignment="1" applyProtection="1">
      <alignment horizontal="center" vertical="center"/>
    </xf>
    <xf numFmtId="166" fontId="5" fillId="15" borderId="6" xfId="1" applyNumberFormat="1" applyFont="1" applyFill="1" applyBorder="1" applyAlignment="1" applyProtection="1">
      <alignment horizontal="center"/>
    </xf>
    <xf numFmtId="0" fontId="5" fillId="15" borderId="5" xfId="1" applyFont="1" applyFill="1" applyBorder="1" applyAlignment="1" applyProtection="1">
      <alignment horizontal="right"/>
    </xf>
    <xf numFmtId="0" fontId="5" fillId="15" borderId="0" xfId="1" applyFont="1" applyFill="1" applyBorder="1" applyAlignment="1" applyProtection="1">
      <alignment horizontal="right"/>
    </xf>
    <xf numFmtId="0" fontId="5" fillId="15" borderId="0" xfId="1" applyFont="1" applyFill="1" applyBorder="1" applyAlignment="1" applyProtection="1">
      <alignment horizontal="left"/>
    </xf>
    <xf numFmtId="167" fontId="6" fillId="15" borderId="0" xfId="1" applyNumberFormat="1" applyFont="1" applyFill="1" applyBorder="1" applyAlignment="1" applyProtection="1">
      <alignment horizontal="center"/>
    </xf>
    <xf numFmtId="0" fontId="6" fillId="17" borderId="0" xfId="1" applyFont="1" applyFill="1" applyBorder="1" applyAlignment="1" applyProtection="1"/>
    <xf numFmtId="0" fontId="6" fillId="17" borderId="0" xfId="1" applyFont="1" applyFill="1" applyBorder="1" applyProtection="1"/>
    <xf numFmtId="0" fontId="6" fillId="15" borderId="0" xfId="1" applyFont="1" applyFill="1" applyBorder="1" applyAlignment="1" applyProtection="1">
      <alignment horizontal="left"/>
    </xf>
    <xf numFmtId="0" fontId="6" fillId="17" borderId="0" xfId="1" applyFont="1" applyFill="1" applyBorder="1" applyAlignment="1" applyProtection="1">
      <alignment horizontal="left"/>
    </xf>
    <xf numFmtId="0" fontId="13" fillId="18" borderId="0" xfId="1" applyFont="1" applyFill="1" applyBorder="1" applyAlignment="1" applyProtection="1">
      <alignment horizontal="left" vertical="center" wrapText="1"/>
    </xf>
    <xf numFmtId="0" fontId="14" fillId="15" borderId="0" xfId="1" applyFont="1" applyFill="1" applyBorder="1" applyAlignment="1" applyProtection="1">
      <alignment horizontal="center"/>
    </xf>
    <xf numFmtId="0" fontId="6" fillId="15" borderId="10" xfId="1" applyNumberFormat="1" applyFont="1" applyFill="1" applyBorder="1" applyAlignment="1" applyProtection="1">
      <alignment horizontal="center" vertical="center" wrapText="1"/>
    </xf>
    <xf numFmtId="0" fontId="6" fillId="15" borderId="11" xfId="1" applyNumberFormat="1" applyFont="1" applyFill="1" applyBorder="1" applyAlignment="1" applyProtection="1">
      <alignment horizontal="center" vertical="center" wrapText="1"/>
    </xf>
    <xf numFmtId="0" fontId="6" fillId="15" borderId="11" xfId="1" applyNumberFormat="1" applyFont="1" applyFill="1" applyBorder="1" applyAlignment="1" applyProtection="1">
      <alignment horizontal="center" vertical="center" wrapText="1"/>
    </xf>
    <xf numFmtId="2" fontId="13" fillId="16" borderId="11" xfId="1" applyNumberFormat="1" applyFont="1" applyFill="1" applyBorder="1" applyAlignment="1" applyProtection="1">
      <alignment horizontal="right" vertical="center" wrapText="1"/>
    </xf>
    <xf numFmtId="0" fontId="13" fillId="16" borderId="12" xfId="1" applyFont="1" applyFill="1" applyBorder="1" applyAlignment="1" applyProtection="1">
      <alignment horizontal="left" vertical="center" wrapText="1"/>
    </xf>
    <xf numFmtId="0" fontId="6" fillId="15" borderId="13" xfId="1" applyNumberFormat="1" applyFont="1" applyFill="1" applyBorder="1" applyAlignment="1" applyProtection="1">
      <alignment horizontal="center" vertical="center" wrapText="1"/>
    </xf>
    <xf numFmtId="0" fontId="6" fillId="15" borderId="14" xfId="1" applyNumberFormat="1" applyFont="1" applyFill="1" applyBorder="1" applyAlignment="1" applyProtection="1">
      <alignment horizontal="center" vertical="center" wrapText="1"/>
    </xf>
    <xf numFmtId="0" fontId="6" fillId="15" borderId="14" xfId="1" applyNumberFormat="1" applyFont="1" applyFill="1" applyBorder="1" applyAlignment="1" applyProtection="1">
      <alignment horizontal="center" vertical="center" wrapText="1"/>
    </xf>
    <xf numFmtId="2" fontId="13" fillId="16" borderId="14" xfId="1" applyNumberFormat="1" applyFont="1" applyFill="1" applyBorder="1" applyAlignment="1" applyProtection="1">
      <alignment horizontal="right" vertical="center" wrapText="1"/>
    </xf>
    <xf numFmtId="0" fontId="13" fillId="16" borderId="15" xfId="1" applyFont="1" applyFill="1" applyBorder="1" applyAlignment="1" applyProtection="1">
      <alignment horizontal="left" vertical="center" wrapText="1"/>
    </xf>
    <xf numFmtId="0" fontId="5" fillId="15" borderId="0" xfId="1" applyFont="1" applyFill="1" applyBorder="1" applyAlignment="1" applyProtection="1">
      <alignment vertical="center"/>
    </xf>
    <xf numFmtId="166" fontId="5" fillId="15" borderId="0" xfId="1" applyNumberFormat="1" applyFont="1" applyFill="1" applyBorder="1" applyAlignment="1" applyProtection="1">
      <alignment horizontal="right" vertical="center"/>
    </xf>
    <xf numFmtId="2" fontId="13" fillId="16" borderId="14" xfId="1" applyNumberFormat="1" applyFont="1" applyFill="1" applyBorder="1" applyAlignment="1" applyProtection="1">
      <alignment horizontal="right" vertical="center" wrapText="1"/>
    </xf>
    <xf numFmtId="0" fontId="13" fillId="16" borderId="15" xfId="1" applyFont="1" applyFill="1" applyBorder="1" applyAlignment="1" applyProtection="1">
      <alignment horizontal="left" vertical="center" wrapText="1"/>
    </xf>
    <xf numFmtId="0" fontId="6" fillId="15" borderId="16" xfId="1" applyFont="1" applyFill="1" applyBorder="1" applyAlignment="1" applyProtection="1">
      <alignment horizontal="center" vertical="center" wrapText="1"/>
    </xf>
    <xf numFmtId="0" fontId="6" fillId="15" borderId="17" xfId="1" applyFont="1" applyFill="1" applyBorder="1" applyAlignment="1" applyProtection="1">
      <alignment horizontal="center" vertical="center" wrapText="1"/>
    </xf>
    <xf numFmtId="0" fontId="6" fillId="15" borderId="18" xfId="1" applyFont="1" applyFill="1" applyBorder="1" applyAlignment="1" applyProtection="1">
      <alignment horizontal="center" vertical="center" wrapText="1"/>
    </xf>
    <xf numFmtId="166" fontId="5" fillId="15" borderId="0" xfId="1" applyNumberFormat="1" applyFont="1" applyFill="1" applyBorder="1" applyAlignment="1" applyProtection="1">
      <alignment vertical="center"/>
    </xf>
    <xf numFmtId="0" fontId="6" fillId="19" borderId="10" xfId="1" applyFont="1" applyFill="1" applyBorder="1" applyAlignment="1" applyProtection="1">
      <alignment horizontal="left"/>
    </xf>
    <xf numFmtId="0" fontId="5" fillId="19" borderId="11" xfId="1" applyFont="1" applyFill="1" applyBorder="1" applyProtection="1"/>
    <xf numFmtId="0" fontId="5" fillId="19" borderId="11" xfId="1" applyFont="1" applyFill="1" applyBorder="1" applyAlignment="1" applyProtection="1">
      <alignment horizontal="center"/>
    </xf>
    <xf numFmtId="1" fontId="6" fillId="19" borderId="19" xfId="1" applyNumberFormat="1" applyFont="1" applyFill="1" applyBorder="1" applyAlignment="1" applyProtection="1">
      <alignment horizontal="center" vertical="center"/>
    </xf>
    <xf numFmtId="0" fontId="6" fillId="15" borderId="20" xfId="1" applyNumberFormat="1" applyFont="1" applyFill="1" applyBorder="1" applyAlignment="1" applyProtection="1">
      <alignment horizontal="center" vertical="center" wrapText="1"/>
    </xf>
    <xf numFmtId="0" fontId="6" fillId="15" borderId="0" xfId="1" applyNumberFormat="1" applyFont="1" applyFill="1" applyBorder="1" applyAlignment="1" applyProtection="1">
      <alignment horizontal="center" vertical="center" wrapText="1"/>
    </xf>
    <xf numFmtId="2" fontId="13" fillId="16" borderId="0" xfId="1" applyNumberFormat="1" applyFont="1" applyFill="1" applyBorder="1" applyAlignment="1" applyProtection="1">
      <alignment horizontal="right" vertical="center" wrapText="1"/>
    </xf>
    <xf numFmtId="0" fontId="13" fillId="16" borderId="21" xfId="1" applyFont="1" applyFill="1" applyBorder="1" applyAlignment="1" applyProtection="1">
      <alignment horizontal="left" vertical="center" wrapText="1"/>
    </xf>
    <xf numFmtId="0" fontId="5" fillId="15" borderId="22" xfId="1" applyFont="1" applyFill="1" applyBorder="1" applyAlignment="1" applyProtection="1">
      <alignment horizontal="center"/>
    </xf>
    <xf numFmtId="1" fontId="5" fillId="15" borderId="23" xfId="1" applyNumberFormat="1" applyFont="1" applyFill="1" applyBorder="1" applyAlignment="1" applyProtection="1">
      <alignment horizontal="center"/>
    </xf>
    <xf numFmtId="2" fontId="5" fillId="15" borderId="23" xfId="1" applyNumberFormat="1" applyFont="1" applyFill="1" applyBorder="1" applyAlignment="1" applyProtection="1">
      <alignment horizontal="center"/>
    </xf>
    <xf numFmtId="0" fontId="5" fillId="15" borderId="23" xfId="1" applyFont="1" applyFill="1" applyBorder="1" applyAlignment="1" applyProtection="1">
      <alignment horizontal="center"/>
    </xf>
    <xf numFmtId="1" fontId="5" fillId="0" borderId="24" xfId="1" applyNumberFormat="1" applyFont="1" applyFill="1" applyBorder="1" applyAlignment="1" applyProtection="1">
      <alignment horizontal="center"/>
    </xf>
    <xf numFmtId="1" fontId="5" fillId="15" borderId="0" xfId="1" applyNumberFormat="1" applyFont="1" applyFill="1" applyBorder="1" applyProtection="1"/>
    <xf numFmtId="0" fontId="6" fillId="19" borderId="25" xfId="1" applyFont="1" applyFill="1" applyBorder="1" applyAlignment="1" applyProtection="1">
      <alignment horizontal="left"/>
    </xf>
    <xf numFmtId="0" fontId="5" fillId="19" borderId="26" xfId="1" applyFont="1" applyFill="1" applyBorder="1" applyProtection="1"/>
    <xf numFmtId="0" fontId="5" fillId="19" borderId="26" xfId="1" applyFont="1" applyFill="1" applyBorder="1" applyAlignment="1" applyProtection="1">
      <alignment horizontal="center"/>
    </xf>
    <xf numFmtId="1" fontId="6" fillId="19" borderId="27" xfId="1" applyNumberFormat="1" applyFont="1" applyFill="1" applyBorder="1" applyAlignment="1" applyProtection="1">
      <alignment horizontal="center" vertical="center"/>
    </xf>
    <xf numFmtId="0" fontId="5" fillId="0" borderId="28" xfId="1" applyFont="1" applyFill="1" applyBorder="1" applyAlignment="1" applyProtection="1">
      <alignment horizontal="center"/>
    </xf>
    <xf numFmtId="1" fontId="5" fillId="0" borderId="12" xfId="1" applyNumberFormat="1" applyFont="1" applyFill="1" applyBorder="1" applyAlignment="1" applyProtection="1">
      <alignment horizontal="center"/>
    </xf>
    <xf numFmtId="2" fontId="5" fillId="15" borderId="12" xfId="1" applyNumberFormat="1" applyFont="1" applyFill="1" applyBorder="1" applyAlignment="1" applyProtection="1">
      <alignment horizontal="center"/>
    </xf>
    <xf numFmtId="0" fontId="5" fillId="0" borderId="29" xfId="1" applyFont="1" applyFill="1" applyBorder="1" applyAlignment="1" applyProtection="1">
      <alignment horizontal="center"/>
    </xf>
    <xf numFmtId="1" fontId="5" fillId="15" borderId="12" xfId="1" applyNumberFormat="1" applyFont="1" applyFill="1" applyBorder="1" applyAlignment="1" applyProtection="1">
      <alignment horizontal="center"/>
    </xf>
    <xf numFmtId="1" fontId="5" fillId="0" borderId="29" xfId="1" applyNumberFormat="1" applyFont="1" applyFill="1" applyBorder="1" applyAlignment="1" applyProtection="1">
      <alignment horizontal="center"/>
    </xf>
    <xf numFmtId="0" fontId="6" fillId="15" borderId="5" xfId="1" applyFont="1" applyFill="1" applyBorder="1" applyAlignment="1" applyProtection="1">
      <alignment horizontal="center"/>
    </xf>
    <xf numFmtId="0" fontId="6" fillId="15" borderId="6" xfId="1" applyFont="1" applyFill="1" applyBorder="1" applyAlignment="1" applyProtection="1">
      <alignment horizontal="center"/>
    </xf>
    <xf numFmtId="0" fontId="6" fillId="15" borderId="25" xfId="1" applyNumberFormat="1" applyFont="1" applyFill="1" applyBorder="1" applyAlignment="1" applyProtection="1">
      <alignment horizontal="center" vertical="center" wrapText="1"/>
    </xf>
    <xf numFmtId="0" fontId="6" fillId="15" borderId="26" xfId="1" applyNumberFormat="1" applyFont="1" applyFill="1" applyBorder="1" applyAlignment="1" applyProtection="1">
      <alignment horizontal="center" vertical="center" wrapText="1"/>
    </xf>
    <xf numFmtId="2" fontId="13" fillId="16" borderId="26" xfId="1" applyNumberFormat="1" applyFont="1" applyFill="1" applyBorder="1" applyAlignment="1" applyProtection="1">
      <alignment horizontal="right" vertical="center" wrapText="1"/>
    </xf>
    <xf numFmtId="0" fontId="13" fillId="16" borderId="23" xfId="1" applyFont="1" applyFill="1" applyBorder="1" applyAlignment="1" applyProtection="1">
      <alignment horizontal="left" vertical="center" wrapText="1"/>
    </xf>
    <xf numFmtId="0" fontId="5" fillId="15" borderId="30" xfId="1" applyFont="1" applyFill="1" applyBorder="1" applyAlignment="1" applyProtection="1">
      <alignment horizontal="center"/>
    </xf>
    <xf numFmtId="0" fontId="5" fillId="15" borderId="29" xfId="1" applyFont="1" applyFill="1" applyBorder="1" applyAlignment="1" applyProtection="1">
      <alignment horizontal="center"/>
    </xf>
    <xf numFmtId="0" fontId="6" fillId="15" borderId="0" xfId="1" applyFont="1" applyFill="1" applyBorder="1" applyProtection="1"/>
    <xf numFmtId="0" fontId="6" fillId="19" borderId="31" xfId="1" applyFont="1" applyFill="1" applyBorder="1" applyAlignment="1" applyProtection="1">
      <alignment vertical="center" wrapText="1"/>
    </xf>
    <xf numFmtId="0" fontId="6" fillId="19" borderId="29" xfId="1" applyFont="1" applyFill="1" applyBorder="1" applyAlignment="1" applyProtection="1">
      <alignment horizontal="center" vertical="center" wrapText="1"/>
    </xf>
    <xf numFmtId="0" fontId="6" fillId="19" borderId="10" xfId="1" applyFont="1" applyFill="1" applyBorder="1" applyAlignment="1" applyProtection="1">
      <alignment horizontal="center" vertical="center"/>
    </xf>
    <xf numFmtId="0" fontId="6" fillId="19" borderId="11" xfId="1" applyFont="1" applyFill="1" applyBorder="1" applyAlignment="1" applyProtection="1">
      <alignment horizontal="center" vertical="center"/>
    </xf>
    <xf numFmtId="0" fontId="6" fillId="19" borderId="12" xfId="1" applyFont="1" applyFill="1" applyBorder="1" applyAlignment="1" applyProtection="1">
      <alignment horizontal="center" vertical="center"/>
    </xf>
    <xf numFmtId="0" fontId="6" fillId="19" borderId="32" xfId="1" applyFont="1" applyFill="1" applyBorder="1" applyAlignment="1" applyProtection="1">
      <alignment horizontal="center" vertical="top" wrapText="1"/>
    </xf>
    <xf numFmtId="0" fontId="15" fillId="15" borderId="27" xfId="1" applyFont="1" applyFill="1" applyBorder="1" applyAlignment="1" applyProtection="1">
      <alignment horizontal="center" vertical="center" wrapText="1"/>
    </xf>
    <xf numFmtId="0" fontId="15" fillId="15" borderId="24" xfId="1" applyFont="1" applyFill="1" applyBorder="1" applyAlignment="1" applyProtection="1">
      <alignment horizontal="center" vertical="center" wrapText="1"/>
    </xf>
    <xf numFmtId="0" fontId="15" fillId="15" borderId="25" xfId="1" applyFont="1" applyFill="1" applyBorder="1" applyAlignment="1" applyProtection="1">
      <alignment horizontal="center" vertical="center" wrapText="1"/>
    </xf>
    <xf numFmtId="0" fontId="15" fillId="15" borderId="33" xfId="1" applyFont="1" applyFill="1" applyBorder="1" applyAlignment="1" applyProtection="1">
      <alignment horizontal="center" vertical="center" wrapText="1"/>
    </xf>
    <xf numFmtId="0" fontId="16" fillId="15" borderId="33" xfId="1" applyFont="1" applyFill="1" applyBorder="1" applyAlignment="1" applyProtection="1">
      <alignment horizontal="center" vertical="center" wrapText="1"/>
    </xf>
    <xf numFmtId="0" fontId="17" fillId="20" borderId="33" xfId="1" applyFont="1" applyFill="1" applyBorder="1" applyAlignment="1" applyProtection="1">
      <alignment horizontal="center" vertical="center" wrapText="1"/>
    </xf>
    <xf numFmtId="0" fontId="16" fillId="15" borderId="34" xfId="1" applyFont="1" applyFill="1" applyBorder="1" applyAlignment="1" applyProtection="1">
      <alignment horizontal="center" vertical="center" wrapText="1"/>
    </xf>
    <xf numFmtId="0" fontId="5" fillId="0" borderId="30" xfId="1" applyFont="1" applyFill="1" applyBorder="1" applyAlignment="1" applyProtection="1">
      <alignment horizontal="center"/>
    </xf>
    <xf numFmtId="2" fontId="5" fillId="0" borderId="12" xfId="1" applyNumberFormat="1" applyFont="1" applyFill="1" applyBorder="1" applyAlignment="1" applyProtection="1">
      <alignment horizontal="center"/>
    </xf>
    <xf numFmtId="0" fontId="15" fillId="15" borderId="29" xfId="1" applyFont="1" applyFill="1" applyBorder="1" applyAlignment="1" applyProtection="1">
      <alignment horizontal="center" vertical="center" wrapText="1"/>
    </xf>
    <xf numFmtId="0" fontId="6" fillId="19" borderId="35" xfId="1" applyFont="1" applyFill="1" applyBorder="1" applyAlignment="1" applyProtection="1">
      <alignment vertical="center" wrapText="1"/>
    </xf>
    <xf numFmtId="0" fontId="6" fillId="19" borderId="36" xfId="1" applyFont="1" applyFill="1" applyBorder="1" applyAlignment="1" applyProtection="1">
      <alignment horizontal="center" vertical="center" wrapText="1"/>
    </xf>
    <xf numFmtId="0" fontId="15" fillId="15" borderId="19" xfId="1" applyFont="1" applyFill="1" applyBorder="1" applyAlignment="1" applyProtection="1">
      <alignment horizontal="center" vertical="center" wrapText="1"/>
    </xf>
    <xf numFmtId="0" fontId="15" fillId="15" borderId="10" xfId="1" applyFont="1" applyFill="1" applyBorder="1" applyAlignment="1" applyProtection="1">
      <alignment horizontal="center" vertical="center" wrapText="1"/>
    </xf>
    <xf numFmtId="0" fontId="15" fillId="15" borderId="30" xfId="1" applyFont="1" applyFill="1" applyBorder="1" applyAlignment="1" applyProtection="1">
      <alignment horizontal="center" vertical="center" wrapText="1"/>
    </xf>
    <xf numFmtId="0" fontId="16" fillId="15" borderId="30" xfId="1" applyFont="1" applyFill="1" applyBorder="1" applyAlignment="1" applyProtection="1">
      <alignment horizontal="center" vertical="center" wrapText="1"/>
    </xf>
    <xf numFmtId="0" fontId="17" fillId="20" borderId="30" xfId="1" applyFont="1" applyFill="1" applyBorder="1" applyAlignment="1" applyProtection="1">
      <alignment horizontal="center" vertical="center" wrapText="1"/>
    </xf>
    <xf numFmtId="0" fontId="16" fillId="15" borderId="37" xfId="1" applyFont="1" applyFill="1" applyBorder="1" applyAlignment="1" applyProtection="1">
      <alignment horizontal="center" vertical="center" wrapText="1"/>
    </xf>
    <xf numFmtId="0" fontId="6" fillId="19" borderId="38" xfId="1" applyFont="1" applyFill="1" applyBorder="1" applyAlignment="1" applyProtection="1">
      <alignment horizontal="center" vertical="center" wrapText="1"/>
    </xf>
    <xf numFmtId="0" fontId="18" fillId="19" borderId="29" xfId="1" applyFont="1" applyFill="1" applyBorder="1" applyAlignment="1" applyProtection="1">
      <alignment horizontal="center" vertical="center" wrapText="1"/>
    </xf>
    <xf numFmtId="0" fontId="15" fillId="15" borderId="36" xfId="1" applyFont="1" applyFill="1" applyBorder="1" applyAlignment="1" applyProtection="1">
      <alignment horizontal="center" vertical="center" wrapText="1"/>
    </xf>
    <xf numFmtId="0" fontId="6" fillId="19" borderId="29" xfId="1" applyFont="1" applyFill="1" applyBorder="1" applyAlignment="1" applyProtection="1">
      <alignment horizontal="center"/>
    </xf>
    <xf numFmtId="0" fontId="6" fillId="19" borderId="24" xfId="1" applyFont="1" applyFill="1" applyBorder="1" applyAlignment="1" applyProtection="1">
      <alignment horizontal="center" vertical="center" wrapText="1"/>
    </xf>
    <xf numFmtId="0" fontId="15" fillId="15" borderId="38" xfId="1" applyFont="1" applyFill="1" applyBorder="1" applyAlignment="1" applyProtection="1">
      <alignment horizontal="center" vertical="center" wrapText="1"/>
    </xf>
    <xf numFmtId="0" fontId="15" fillId="15" borderId="39" xfId="1" applyFont="1" applyFill="1" applyBorder="1" applyAlignment="1" applyProtection="1">
      <alignment horizontal="center" vertical="center" wrapText="1"/>
    </xf>
    <xf numFmtId="0" fontId="16" fillId="15" borderId="39" xfId="1" applyFont="1" applyFill="1" applyBorder="1" applyAlignment="1" applyProtection="1">
      <alignment horizontal="center" vertical="center" wrapText="1"/>
    </xf>
    <xf numFmtId="0" fontId="17" fillId="20" borderId="39" xfId="1" applyFont="1" applyFill="1" applyBorder="1" applyAlignment="1" applyProtection="1">
      <alignment horizontal="center" vertical="center" wrapText="1"/>
    </xf>
    <xf numFmtId="0" fontId="16" fillId="15" borderId="22" xfId="1" applyFont="1" applyFill="1" applyBorder="1" applyAlignment="1" applyProtection="1">
      <alignment horizontal="center" vertical="center" wrapText="1"/>
    </xf>
    <xf numFmtId="1" fontId="6" fillId="15" borderId="0" xfId="1" applyNumberFormat="1" applyFont="1" applyFill="1" applyBorder="1" applyAlignment="1" applyProtection="1">
      <alignment horizontal="center"/>
    </xf>
    <xf numFmtId="0" fontId="6" fillId="19" borderId="27" xfId="1" applyFont="1" applyFill="1" applyBorder="1" applyAlignment="1" applyProtection="1">
      <alignment vertical="center" wrapText="1"/>
    </xf>
    <xf numFmtId="0" fontId="19" fillId="19" borderId="29" xfId="1" applyFont="1" applyFill="1" applyBorder="1" applyAlignment="1" applyProtection="1">
      <alignment horizontal="center"/>
    </xf>
    <xf numFmtId="0" fontId="6" fillId="19" borderId="29" xfId="1" applyFont="1" applyFill="1" applyBorder="1" applyAlignment="1" applyProtection="1">
      <alignment horizontal="center" vertical="center"/>
    </xf>
    <xf numFmtId="0" fontId="6" fillId="19" borderId="32" xfId="1" applyFont="1" applyFill="1" applyBorder="1" applyAlignment="1" applyProtection="1">
      <alignment horizontal="center" vertical="center"/>
    </xf>
    <xf numFmtId="0" fontId="15" fillId="15" borderId="25" xfId="1" applyFont="1" applyFill="1" applyBorder="1" applyAlignment="1" applyProtection="1">
      <alignment horizontal="center" vertical="center"/>
    </xf>
    <xf numFmtId="0" fontId="16" fillId="15" borderId="26" xfId="1" applyFont="1" applyFill="1" applyBorder="1" applyAlignment="1" applyProtection="1">
      <alignment horizontal="center" vertical="center"/>
    </xf>
    <xf numFmtId="0" fontId="17" fillId="20" borderId="26" xfId="1" applyFont="1" applyFill="1" applyBorder="1" applyAlignment="1" applyProtection="1">
      <alignment horizontal="center" vertical="center"/>
    </xf>
    <xf numFmtId="0" fontId="20" fillId="15" borderId="28" xfId="1" applyFont="1" applyFill="1" applyBorder="1" applyAlignment="1" applyProtection="1">
      <alignment horizontal="center"/>
    </xf>
    <xf numFmtId="0" fontId="6" fillId="19" borderId="19" xfId="1" applyFont="1" applyFill="1" applyBorder="1" applyAlignment="1" applyProtection="1">
      <alignment horizontal="center"/>
    </xf>
    <xf numFmtId="1" fontId="6" fillId="19" borderId="29" xfId="1" applyNumberFormat="1" applyFont="1" applyFill="1" applyBorder="1" applyAlignment="1" applyProtection="1">
      <alignment horizontal="center" vertical="center"/>
    </xf>
    <xf numFmtId="0" fontId="6" fillId="19" borderId="32" xfId="1" applyFont="1" applyFill="1" applyBorder="1" applyAlignment="1" applyProtection="1">
      <alignment horizontal="center"/>
    </xf>
    <xf numFmtId="0" fontId="15" fillId="15" borderId="19" xfId="1" applyFont="1" applyFill="1" applyBorder="1" applyAlignment="1" applyProtection="1">
      <alignment horizontal="center"/>
    </xf>
    <xf numFmtId="1" fontId="15" fillId="15" borderId="29" xfId="1" applyNumberFormat="1" applyFont="1" applyFill="1" applyBorder="1" applyAlignment="1" applyProtection="1">
      <alignment horizontal="center" wrapText="1"/>
    </xf>
    <xf numFmtId="1" fontId="15" fillId="15" borderId="29" xfId="1" applyNumberFormat="1" applyFont="1" applyFill="1" applyBorder="1" applyAlignment="1" applyProtection="1">
      <alignment horizontal="center"/>
    </xf>
    <xf numFmtId="0" fontId="15" fillId="15" borderId="29" xfId="1" applyFont="1" applyFill="1" applyBorder="1" applyAlignment="1" applyProtection="1">
      <alignment horizontal="center" vertical="center"/>
    </xf>
    <xf numFmtId="0" fontId="16" fillId="15" borderId="29" xfId="1" applyFont="1" applyFill="1" applyBorder="1" applyAlignment="1" applyProtection="1">
      <alignment horizontal="center" vertical="center"/>
    </xf>
    <xf numFmtId="1" fontId="16" fillId="15" borderId="29" xfId="1" applyNumberFormat="1" applyFont="1" applyFill="1" applyBorder="1" applyAlignment="1" applyProtection="1">
      <alignment horizontal="center"/>
    </xf>
    <xf numFmtId="1" fontId="5" fillId="0" borderId="30" xfId="1" applyNumberFormat="1" applyFont="1" applyFill="1" applyBorder="1" applyAlignment="1" applyProtection="1">
      <alignment horizontal="center"/>
    </xf>
    <xf numFmtId="2" fontId="5" fillId="0" borderId="29" xfId="1" applyNumberFormat="1" applyFont="1" applyFill="1" applyBorder="1" applyAlignment="1" applyProtection="1">
      <alignment horizontal="center"/>
    </xf>
    <xf numFmtId="0" fontId="5" fillId="15" borderId="29" xfId="1" applyFont="1" applyFill="1" applyBorder="1" applyProtection="1"/>
    <xf numFmtId="0" fontId="15" fillId="15" borderId="29" xfId="1" applyFont="1" applyFill="1" applyBorder="1" applyAlignment="1" applyProtection="1">
      <alignment horizontal="center"/>
    </xf>
    <xf numFmtId="0" fontId="5" fillId="19" borderId="19" xfId="1" applyFont="1" applyFill="1" applyBorder="1" applyAlignment="1" applyProtection="1">
      <alignment horizontal="center"/>
    </xf>
    <xf numFmtId="1" fontId="5" fillId="15" borderId="29" xfId="1" applyNumberFormat="1" applyFont="1" applyFill="1" applyBorder="1" applyAlignment="1" applyProtection="1">
      <alignment horizontal="center" vertical="center" wrapText="1"/>
    </xf>
    <xf numFmtId="1" fontId="5" fillId="15" borderId="29" xfId="1" applyNumberFormat="1" applyFont="1" applyFill="1" applyBorder="1" applyAlignment="1" applyProtection="1">
      <alignment horizontal="center" vertical="center"/>
    </xf>
    <xf numFmtId="0" fontId="5" fillId="15" borderId="29" xfId="1" applyFont="1" applyFill="1" applyBorder="1" applyAlignment="1" applyProtection="1">
      <alignment horizontal="center" vertical="center"/>
    </xf>
    <xf numFmtId="2" fontId="5" fillId="15" borderId="29" xfId="1" applyNumberFormat="1" applyFont="1" applyFill="1" applyBorder="1" applyAlignment="1" applyProtection="1">
      <alignment horizontal="center" vertical="center"/>
    </xf>
    <xf numFmtId="1" fontId="5" fillId="15" borderId="32" xfId="1" applyNumberFormat="1" applyFont="1" applyFill="1" applyBorder="1" applyAlignment="1" applyProtection="1">
      <alignment horizontal="center" vertical="center"/>
    </xf>
    <xf numFmtId="1" fontId="16" fillId="15" borderId="10" xfId="1" applyNumberFormat="1" applyFont="1" applyFill="1" applyBorder="1" applyAlignment="1" applyProtection="1">
      <alignment horizontal="center"/>
    </xf>
    <xf numFmtId="1" fontId="17" fillId="15" borderId="10" xfId="1" applyNumberFormat="1" applyFont="1" applyFill="1" applyBorder="1" applyAlignment="1">
      <alignment horizontal="center"/>
    </xf>
    <xf numFmtId="1" fontId="20" fillId="15" borderId="29" xfId="1" applyNumberFormat="1" applyFont="1" applyFill="1" applyBorder="1" applyAlignment="1" applyProtection="1">
      <alignment horizontal="center"/>
    </xf>
    <xf numFmtId="0" fontId="5" fillId="0" borderId="40" xfId="1" applyFont="1" applyFill="1" applyBorder="1" applyAlignment="1" applyProtection="1">
      <alignment horizontal="center"/>
    </xf>
    <xf numFmtId="2" fontId="5" fillId="15" borderId="29" xfId="1" applyNumberFormat="1" applyFont="1" applyFill="1" applyBorder="1" applyProtection="1"/>
    <xf numFmtId="0" fontId="5" fillId="0" borderId="29" xfId="1" applyFont="1" applyFill="1" applyBorder="1" applyAlignment="1" applyProtection="1">
      <alignment horizontal="center" vertical="center"/>
    </xf>
    <xf numFmtId="2" fontId="5" fillId="0" borderId="29" xfId="1" applyNumberFormat="1" applyFont="1" applyFill="1" applyBorder="1" applyAlignment="1" applyProtection="1">
      <alignment horizontal="center" vertical="center"/>
    </xf>
    <xf numFmtId="1" fontId="21" fillId="15" borderId="29" xfId="1" applyNumberFormat="1" applyFont="1" applyFill="1" applyBorder="1" applyAlignment="1" applyProtection="1">
      <alignment horizontal="center"/>
    </xf>
    <xf numFmtId="1" fontId="5" fillId="0" borderId="29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15" fillId="0" borderId="19" xfId="1" applyFont="1" applyFill="1" applyBorder="1" applyAlignment="1" applyProtection="1">
      <alignment horizontal="center"/>
    </xf>
    <xf numFmtId="1" fontId="15" fillId="0" borderId="29" xfId="1" applyNumberFormat="1" applyFont="1" applyFill="1" applyBorder="1" applyAlignment="1" applyProtection="1">
      <alignment horizontal="center" wrapText="1"/>
    </xf>
    <xf numFmtId="0" fontId="5" fillId="0" borderId="0" xfId="1" applyFont="1" applyFill="1" applyBorder="1" applyProtection="1"/>
    <xf numFmtId="2" fontId="5" fillId="0" borderId="29" xfId="1" applyNumberFormat="1" applyFont="1" applyFill="1" applyBorder="1" applyProtection="1"/>
    <xf numFmtId="0" fontId="15" fillId="0" borderId="29" xfId="1" applyFont="1" applyFill="1" applyBorder="1" applyAlignment="1" applyProtection="1">
      <alignment horizontal="center"/>
    </xf>
    <xf numFmtId="1" fontId="6" fillId="0" borderId="0" xfId="1" applyNumberFormat="1" applyFont="1" applyFill="1" applyBorder="1" applyAlignment="1" applyProtection="1">
      <alignment horizontal="center"/>
    </xf>
    <xf numFmtId="0" fontId="22" fillId="15" borderId="19" xfId="1" applyFont="1" applyFill="1" applyBorder="1" applyAlignment="1" applyProtection="1">
      <alignment horizontal="center"/>
    </xf>
    <xf numFmtId="0" fontId="22" fillId="15" borderId="29" xfId="1" applyFont="1" applyFill="1" applyBorder="1" applyAlignment="1" applyProtection="1">
      <alignment horizontal="center"/>
    </xf>
    <xf numFmtId="1" fontId="6" fillId="15" borderId="32" xfId="1" applyNumberFormat="1" applyFont="1" applyFill="1" applyBorder="1" applyAlignment="1" applyProtection="1">
      <alignment horizontal="center" vertical="center"/>
    </xf>
    <xf numFmtId="0" fontId="5" fillId="15" borderId="40" xfId="1" applyFont="1" applyFill="1" applyBorder="1" applyAlignment="1" applyProtection="1">
      <alignment horizontal="center"/>
    </xf>
    <xf numFmtId="2" fontId="5" fillId="15" borderId="29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1" fontId="15" fillId="0" borderId="29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2" fontId="5" fillId="15" borderId="29" xfId="1" applyNumberFormat="1" applyFont="1" applyFill="1" applyBorder="1" applyAlignment="1" applyProtection="1">
      <alignment horizontal="right"/>
    </xf>
    <xf numFmtId="168" fontId="5" fillId="15" borderId="29" xfId="1" applyNumberFormat="1" applyFont="1" applyFill="1" applyBorder="1" applyAlignment="1" applyProtection="1">
      <alignment horizontal="center"/>
    </xf>
    <xf numFmtId="0" fontId="23" fillId="15" borderId="29" xfId="1" applyFont="1" applyFill="1" applyBorder="1" applyAlignment="1" applyProtection="1">
      <alignment horizontal="center"/>
    </xf>
    <xf numFmtId="0" fontId="5" fillId="19" borderId="31" xfId="1" applyFont="1" applyFill="1" applyBorder="1" applyProtection="1"/>
    <xf numFmtId="1" fontId="5" fillId="15" borderId="36" xfId="1" applyNumberFormat="1" applyFont="1" applyFill="1" applyBorder="1" applyAlignment="1" applyProtection="1">
      <alignment horizontal="center" wrapText="1"/>
    </xf>
    <xf numFmtId="1" fontId="5" fillId="15" borderId="36" xfId="1" applyNumberFormat="1" applyFont="1" applyFill="1" applyBorder="1" applyAlignment="1" applyProtection="1">
      <alignment horizontal="center" vertical="center"/>
    </xf>
    <xf numFmtId="0" fontId="5" fillId="15" borderId="36" xfId="1" applyFont="1" applyFill="1" applyBorder="1" applyProtection="1"/>
    <xf numFmtId="1" fontId="5" fillId="15" borderId="36" xfId="1" applyNumberFormat="1" applyFont="1" applyFill="1" applyBorder="1" applyAlignment="1" applyProtection="1">
      <alignment horizontal="center"/>
    </xf>
    <xf numFmtId="1" fontId="6" fillId="15" borderId="29" xfId="1" applyNumberFormat="1" applyFont="1" applyFill="1" applyBorder="1" applyAlignment="1" applyProtection="1">
      <alignment horizontal="center" vertical="center" wrapText="1"/>
    </xf>
    <xf numFmtId="2" fontId="6" fillId="15" borderId="29" xfId="1" applyNumberFormat="1" applyFont="1" applyFill="1" applyBorder="1" applyAlignment="1" applyProtection="1">
      <alignment horizontal="center" vertical="center" wrapText="1"/>
    </xf>
    <xf numFmtId="0" fontId="6" fillId="15" borderId="41" xfId="1" applyFont="1" applyFill="1" applyBorder="1" applyProtection="1"/>
    <xf numFmtId="0" fontId="15" fillId="15" borderId="29" xfId="1" applyFont="1" applyFill="1" applyBorder="1" applyAlignment="1" applyProtection="1"/>
    <xf numFmtId="0" fontId="24" fillId="15" borderId="29" xfId="1" applyFont="1" applyFill="1" applyBorder="1" applyProtection="1"/>
    <xf numFmtId="0" fontId="20" fillId="15" borderId="29" xfId="1" applyFont="1" applyFill="1" applyBorder="1" applyProtection="1"/>
    <xf numFmtId="0" fontId="25" fillId="20" borderId="29" xfId="1" applyFont="1" applyFill="1" applyBorder="1" applyProtection="1"/>
    <xf numFmtId="0" fontId="20" fillId="15" borderId="40" xfId="1" applyFont="1" applyFill="1" applyBorder="1" applyAlignment="1" applyProtection="1">
      <alignment horizontal="center"/>
    </xf>
    <xf numFmtId="1" fontId="6" fillId="19" borderId="29" xfId="1" applyNumberFormat="1" applyFont="1" applyFill="1" applyBorder="1" applyAlignment="1" applyProtection="1">
      <alignment horizontal="center" vertical="center" wrapText="1"/>
    </xf>
    <xf numFmtId="2" fontId="6" fillId="19" borderId="29" xfId="1" applyNumberFormat="1" applyFont="1" applyFill="1" applyBorder="1" applyAlignment="1" applyProtection="1">
      <alignment horizontal="center" vertical="center" wrapText="1"/>
    </xf>
    <xf numFmtId="1" fontId="6" fillId="19" borderId="32" xfId="1" applyNumberFormat="1" applyFont="1" applyFill="1" applyBorder="1" applyAlignment="1" applyProtection="1">
      <alignment horizontal="center" vertical="center" wrapText="1"/>
    </xf>
    <xf numFmtId="0" fontId="15" fillId="15" borderId="42" xfId="1" applyFont="1" applyFill="1" applyBorder="1" applyAlignment="1" applyProtection="1">
      <alignment horizontal="center"/>
    </xf>
    <xf numFmtId="1" fontId="22" fillId="15" borderId="43" xfId="1" applyNumberFormat="1" applyFont="1" applyFill="1" applyBorder="1" applyAlignment="1" applyProtection="1">
      <alignment horizontal="center"/>
    </xf>
    <xf numFmtId="1" fontId="26" fillId="15" borderId="43" xfId="1" applyNumberFormat="1" applyFont="1" applyFill="1" applyBorder="1" applyAlignment="1" applyProtection="1">
      <alignment horizontal="center"/>
    </xf>
    <xf numFmtId="1" fontId="27" fillId="20" borderId="29" xfId="1" applyNumberFormat="1" applyFont="1" applyFill="1" applyBorder="1" applyAlignment="1" applyProtection="1">
      <alignment horizontal="center"/>
    </xf>
    <xf numFmtId="1" fontId="21" fillId="15" borderId="44" xfId="1" applyNumberFormat="1" applyFont="1" applyFill="1" applyBorder="1" applyAlignment="1" applyProtection="1">
      <alignment horizontal="center"/>
    </xf>
    <xf numFmtId="0" fontId="6" fillId="15" borderId="5" xfId="1" applyFont="1" applyFill="1" applyBorder="1" applyProtection="1"/>
    <xf numFmtId="1" fontId="28" fillId="15" borderId="0" xfId="1" applyNumberFormat="1" applyFont="1" applyFill="1" applyBorder="1" applyProtection="1"/>
    <xf numFmtId="1" fontId="9" fillId="15" borderId="0" xfId="1" applyNumberFormat="1" applyFont="1" applyFill="1" applyBorder="1" applyProtection="1"/>
    <xf numFmtId="1" fontId="9" fillId="15" borderId="6" xfId="1" applyNumberFormat="1" applyFont="1" applyFill="1" applyBorder="1" applyProtection="1"/>
    <xf numFmtId="0" fontId="15" fillId="15" borderId="2" xfId="1" applyFont="1" applyFill="1" applyBorder="1" applyAlignment="1" applyProtection="1">
      <alignment horizontal="center"/>
    </xf>
    <xf numFmtId="0" fontId="15" fillId="15" borderId="3" xfId="1" applyFont="1" applyFill="1" applyBorder="1" applyAlignment="1" applyProtection="1"/>
    <xf numFmtId="0" fontId="22" fillId="15" borderId="3" xfId="1" applyFont="1" applyFill="1" applyBorder="1" applyAlignment="1" applyProtection="1">
      <alignment horizontal="center"/>
    </xf>
    <xf numFmtId="0" fontId="15" fillId="15" borderId="3" xfId="1" applyFont="1" applyFill="1" applyBorder="1" applyAlignment="1" applyProtection="1">
      <alignment horizontal="center"/>
    </xf>
    <xf numFmtId="0" fontId="24" fillId="15" borderId="0" xfId="1" applyFont="1" applyFill="1" applyBorder="1" applyProtection="1"/>
    <xf numFmtId="0" fontId="20" fillId="15" borderId="0" xfId="1" applyFont="1" applyFill="1" applyBorder="1" applyProtection="1"/>
    <xf numFmtId="0" fontId="20" fillId="16" borderId="0" xfId="1" applyFont="1" applyFill="1" applyBorder="1" applyProtection="1"/>
    <xf numFmtId="0" fontId="20" fillId="15" borderId="4" xfId="1" applyFont="1" applyFill="1" applyBorder="1" applyAlignment="1" applyProtection="1">
      <alignment horizontal="center"/>
    </xf>
    <xf numFmtId="0" fontId="15" fillId="15" borderId="5" xfId="1" applyFont="1" applyFill="1" applyBorder="1" applyAlignment="1" applyProtection="1">
      <alignment horizontal="center"/>
    </xf>
    <xf numFmtId="0" fontId="15" fillId="15" borderId="0" xfId="1" applyFont="1" applyFill="1" applyBorder="1" applyAlignment="1" applyProtection="1"/>
    <xf numFmtId="0" fontId="22" fillId="15" borderId="0" xfId="1" applyFont="1" applyFill="1" applyBorder="1" applyAlignment="1" applyProtection="1">
      <alignment horizontal="center"/>
    </xf>
    <xf numFmtId="0" fontId="15" fillId="15" borderId="0" xfId="1" applyFont="1" applyFill="1" applyBorder="1" applyAlignment="1" applyProtection="1">
      <alignment horizontal="center"/>
    </xf>
    <xf numFmtId="0" fontId="20" fillId="15" borderId="6" xfId="1" applyFont="1" applyFill="1" applyBorder="1" applyAlignment="1" applyProtection="1">
      <alignment horizontal="center"/>
    </xf>
    <xf numFmtId="0" fontId="6" fillId="19" borderId="11" xfId="1" applyFont="1" applyFill="1" applyBorder="1" applyAlignment="1" applyProtection="1">
      <alignment horizontal="center"/>
    </xf>
    <xf numFmtId="1" fontId="6" fillId="19" borderId="11" xfId="1" applyNumberFormat="1" applyFont="1" applyFill="1" applyBorder="1" applyAlignment="1" applyProtection="1">
      <alignment horizontal="center"/>
    </xf>
    <xf numFmtId="169" fontId="6" fillId="19" borderId="11" xfId="1" applyNumberFormat="1" applyFont="1" applyFill="1" applyBorder="1" applyAlignment="1" applyProtection="1">
      <alignment horizontal="center"/>
    </xf>
    <xf numFmtId="0" fontId="6" fillId="19" borderId="12" xfId="1" applyFont="1" applyFill="1" applyBorder="1" applyAlignment="1" applyProtection="1">
      <alignment horizontal="left"/>
    </xf>
    <xf numFmtId="0" fontId="22" fillId="15" borderId="5" xfId="1" applyFont="1" applyFill="1" applyBorder="1" applyAlignment="1" applyProtection="1">
      <alignment horizontal="left"/>
    </xf>
    <xf numFmtId="1" fontId="26" fillId="15" borderId="29" xfId="1" applyNumberFormat="1" applyFont="1" applyFill="1" applyBorder="1" applyAlignment="1" applyProtection="1">
      <alignment horizontal="center"/>
    </xf>
    <xf numFmtId="1" fontId="21" fillId="15" borderId="0" xfId="1" applyNumberFormat="1" applyFont="1" applyFill="1" applyBorder="1" applyAlignment="1" applyProtection="1">
      <alignment horizontal="center"/>
    </xf>
    <xf numFmtId="2" fontId="6" fillId="15" borderId="5" xfId="1" applyNumberFormat="1" applyFont="1" applyFill="1" applyBorder="1" applyAlignment="1" applyProtection="1">
      <alignment horizontal="center"/>
    </xf>
    <xf numFmtId="2" fontId="6" fillId="15" borderId="0" xfId="1" applyNumberFormat="1" applyFont="1" applyFill="1" applyBorder="1" applyAlignment="1" applyProtection="1">
      <alignment horizontal="center"/>
    </xf>
    <xf numFmtId="1" fontId="6" fillId="15" borderId="6" xfId="1" applyNumberFormat="1" applyFont="1" applyFill="1" applyBorder="1" applyAlignment="1" applyProtection="1">
      <alignment horizontal="center"/>
    </xf>
    <xf numFmtId="0" fontId="15" fillId="15" borderId="19" xfId="1" applyFont="1" applyFill="1" applyBorder="1" applyProtection="1"/>
    <xf numFmtId="1" fontId="15" fillId="15" borderId="0" xfId="1" applyNumberFormat="1" applyFont="1" applyFill="1" applyBorder="1" applyAlignment="1" applyProtection="1">
      <alignment horizontal="center"/>
    </xf>
    <xf numFmtId="167" fontId="22" fillId="15" borderId="0" xfId="1" applyNumberFormat="1" applyFont="1" applyFill="1" applyBorder="1" applyAlignment="1" applyProtection="1">
      <alignment horizontal="center"/>
    </xf>
    <xf numFmtId="167" fontId="15" fillId="15" borderId="0" xfId="1" applyNumberFormat="1" applyFont="1" applyFill="1" applyBorder="1" applyAlignment="1" applyProtection="1">
      <alignment horizontal="center"/>
    </xf>
    <xf numFmtId="0" fontId="6" fillId="19" borderId="12" xfId="1" applyFont="1" applyFill="1" applyBorder="1" applyAlignment="1" applyProtection="1">
      <alignment horizontal="center"/>
    </xf>
    <xf numFmtId="0" fontId="15" fillId="15" borderId="42" xfId="1" applyFont="1" applyFill="1" applyBorder="1" applyProtection="1"/>
    <xf numFmtId="1" fontId="15" fillId="15" borderId="43" xfId="1" applyNumberFormat="1" applyFont="1" applyFill="1" applyBorder="1" applyAlignment="1" applyProtection="1">
      <alignment horizontal="center"/>
    </xf>
    <xf numFmtId="1" fontId="15" fillId="15" borderId="45" xfId="1" applyNumberFormat="1" applyFont="1" applyFill="1" applyBorder="1" applyAlignment="1" applyProtection="1">
      <alignment horizontal="center"/>
    </xf>
    <xf numFmtId="0" fontId="22" fillId="15" borderId="45" xfId="1" applyFont="1" applyFill="1" applyBorder="1" applyAlignment="1" applyProtection="1">
      <alignment horizontal="center"/>
    </xf>
    <xf numFmtId="0" fontId="15" fillId="15" borderId="45" xfId="1" applyFont="1" applyFill="1" applyBorder="1" applyAlignment="1" applyProtection="1">
      <alignment horizontal="center"/>
    </xf>
    <xf numFmtId="0" fontId="24" fillId="15" borderId="45" xfId="1" applyFont="1" applyFill="1" applyBorder="1" applyProtection="1"/>
    <xf numFmtId="0" fontId="20" fillId="15" borderId="45" xfId="1" applyFont="1" applyFill="1" applyBorder="1" applyProtection="1"/>
    <xf numFmtId="0" fontId="20" fillId="16" borderId="45" xfId="1" applyFont="1" applyFill="1" applyBorder="1" applyProtection="1"/>
    <xf numFmtId="0" fontId="20" fillId="15" borderId="46" xfId="1" applyFont="1" applyFill="1" applyBorder="1" applyAlignment="1" applyProtection="1">
      <alignment horizontal="center"/>
    </xf>
    <xf numFmtId="2" fontId="6" fillId="19" borderId="12" xfId="1" applyNumberFormat="1" applyFont="1" applyFill="1" applyBorder="1" applyAlignment="1" applyProtection="1">
      <alignment horizontal="center"/>
    </xf>
    <xf numFmtId="2" fontId="6" fillId="19" borderId="29" xfId="1" applyNumberFormat="1" applyFont="1" applyFill="1" applyBorder="1" applyAlignment="1" applyProtection="1">
      <alignment horizontal="center"/>
    </xf>
    <xf numFmtId="167" fontId="5" fillId="15" borderId="0" xfId="1" applyNumberFormat="1" applyFont="1" applyFill="1" applyBorder="1" applyAlignment="1" applyProtection="1">
      <alignment horizontal="center"/>
    </xf>
    <xf numFmtId="1" fontId="6" fillId="19" borderId="11" xfId="1" applyNumberFormat="1" applyFont="1" applyFill="1" applyBorder="1" applyAlignment="1" applyProtection="1">
      <alignment horizontal="left"/>
    </xf>
    <xf numFmtId="169" fontId="6" fillId="19" borderId="11" xfId="1" applyNumberFormat="1" applyFont="1" applyFill="1" applyBorder="1" applyAlignment="1" applyProtection="1">
      <alignment horizontal="left"/>
    </xf>
    <xf numFmtId="0" fontId="29" fillId="19" borderId="10" xfId="1" applyFont="1" applyFill="1" applyBorder="1" applyAlignment="1" applyProtection="1">
      <alignment horizontal="left" vertical="center"/>
    </xf>
    <xf numFmtId="0" fontId="29" fillId="19" borderId="12" xfId="1" applyFont="1" applyFill="1" applyBorder="1" applyAlignment="1" applyProtection="1">
      <alignment horizontal="center"/>
    </xf>
    <xf numFmtId="2" fontId="6" fillId="19" borderId="11" xfId="1" applyNumberFormat="1" applyFont="1" applyFill="1" applyBorder="1" applyAlignment="1" applyProtection="1">
      <alignment horizontal="right"/>
    </xf>
    <xf numFmtId="2" fontId="6" fillId="19" borderId="11" xfId="1" applyNumberFormat="1" applyFont="1" applyFill="1" applyBorder="1" applyAlignment="1" applyProtection="1">
      <alignment horizontal="center"/>
    </xf>
    <xf numFmtId="169" fontId="6" fillId="19" borderId="26" xfId="1" applyNumberFormat="1" applyFont="1" applyFill="1" applyBorder="1" applyAlignment="1" applyProtection="1">
      <alignment horizontal="center"/>
    </xf>
    <xf numFmtId="2" fontId="6" fillId="19" borderId="23" xfId="1" applyNumberFormat="1" applyFont="1" applyFill="1" applyBorder="1" applyAlignment="1" applyProtection="1">
      <alignment horizontal="center"/>
    </xf>
    <xf numFmtId="2" fontId="5" fillId="15" borderId="0" xfId="1" applyNumberFormat="1" applyFont="1" applyFill="1" applyBorder="1" applyAlignment="1" applyProtection="1">
      <alignment horizontal="left"/>
    </xf>
    <xf numFmtId="0" fontId="5" fillId="15" borderId="5" xfId="1" applyFont="1" applyFill="1" applyBorder="1" applyAlignment="1" applyProtection="1">
      <alignment wrapText="1"/>
    </xf>
    <xf numFmtId="0" fontId="5" fillId="15" borderId="0" xfId="1" applyFont="1" applyFill="1" applyBorder="1" applyAlignment="1" applyProtection="1">
      <alignment wrapText="1"/>
    </xf>
    <xf numFmtId="0" fontId="5" fillId="0" borderId="5" xfId="1" applyFont="1" applyBorder="1" applyAlignment="1" applyProtection="1">
      <alignment wrapText="1"/>
    </xf>
    <xf numFmtId="0" fontId="6" fillId="15" borderId="0" xfId="1" applyFont="1" applyFill="1" applyBorder="1" applyAlignment="1" applyProtection="1">
      <alignment horizontal="left" vertical="center" wrapText="1"/>
    </xf>
    <xf numFmtId="0" fontId="6" fillId="15" borderId="6" xfId="1" applyFont="1" applyFill="1" applyBorder="1" applyAlignment="1" applyProtection="1">
      <alignment horizontal="left" vertical="center" wrapText="1"/>
    </xf>
    <xf numFmtId="14" fontId="5" fillId="15" borderId="0" xfId="1" applyNumberFormat="1" applyFont="1" applyFill="1" applyBorder="1" applyAlignment="1" applyProtection="1">
      <alignment horizontal="center"/>
    </xf>
    <xf numFmtId="0" fontId="5" fillId="0" borderId="47" xfId="1" applyFont="1" applyBorder="1" applyAlignment="1" applyProtection="1">
      <alignment wrapText="1"/>
    </xf>
    <xf numFmtId="0" fontId="5" fillId="0" borderId="45" xfId="1" applyFont="1" applyBorder="1" applyAlignment="1" applyProtection="1">
      <alignment wrapText="1"/>
    </xf>
    <xf numFmtId="0" fontId="6" fillId="15" borderId="45" xfId="1" applyFont="1" applyFill="1" applyBorder="1" applyAlignment="1" applyProtection="1">
      <alignment horizontal="left" vertical="center" wrapText="1"/>
    </xf>
    <xf numFmtId="0" fontId="6" fillId="15" borderId="46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wrapText="1"/>
    </xf>
    <xf numFmtId="0" fontId="5" fillId="15" borderId="0" xfId="1" applyFont="1" applyFill="1" applyProtection="1"/>
    <xf numFmtId="0" fontId="8" fillId="15" borderId="0" xfId="1" applyFont="1" applyFill="1" applyBorder="1" applyProtection="1"/>
    <xf numFmtId="0" fontId="8" fillId="16" borderId="0" xfId="1" applyFont="1" applyFill="1" applyBorder="1" applyProtection="1"/>
    <xf numFmtId="0" fontId="8" fillId="15" borderId="0" xfId="1" applyFont="1" applyFill="1" applyBorder="1" applyAlignment="1" applyProtection="1">
      <alignment horizontal="center"/>
    </xf>
    <xf numFmtId="0" fontId="30" fillId="15" borderId="0" xfId="1" applyFont="1" applyFill="1" applyBorder="1" applyAlignment="1" applyProtection="1">
      <alignment horizontal="center"/>
    </xf>
    <xf numFmtId="0" fontId="30" fillId="16" borderId="0" xfId="1" applyFont="1" applyFill="1" applyBorder="1" applyAlignment="1" applyProtection="1">
      <alignment horizontal="center"/>
    </xf>
    <xf numFmtId="0" fontId="6" fillId="15" borderId="29" xfId="1" applyFont="1" applyFill="1" applyBorder="1" applyAlignment="1" applyProtection="1">
      <alignment horizontal="center"/>
    </xf>
    <xf numFmtId="0" fontId="6" fillId="15" borderId="0" xfId="1" applyFont="1" applyFill="1" applyBorder="1" applyAlignment="1" applyProtection="1">
      <alignment horizontal="center" vertical="center" wrapText="1"/>
    </xf>
    <xf numFmtId="0" fontId="30" fillId="15" borderId="0" xfId="1" applyFont="1" applyFill="1" applyBorder="1" applyProtection="1"/>
    <xf numFmtId="0" fontId="30" fillId="16" borderId="0" xfId="1" applyFont="1" applyFill="1" applyBorder="1" applyProtection="1"/>
    <xf numFmtId="0" fontId="6" fillId="15" borderId="29" xfId="1" applyFont="1" applyFill="1" applyBorder="1" applyProtection="1"/>
    <xf numFmtId="2" fontId="5" fillId="0" borderId="0" xfId="1" applyNumberFormat="1" applyFont="1" applyBorder="1"/>
    <xf numFmtId="1" fontId="5" fillId="15" borderId="29" xfId="1" applyNumberFormat="1" applyFont="1" applyFill="1" applyBorder="1" applyAlignment="1" applyProtection="1">
      <alignment horizontal="center"/>
    </xf>
    <xf numFmtId="0" fontId="30" fillId="15" borderId="0" xfId="1" applyFont="1" applyFill="1" applyAlignment="1" applyProtection="1">
      <alignment horizontal="center"/>
    </xf>
    <xf numFmtId="170" fontId="6" fillId="15" borderId="0" xfId="1" applyNumberFormat="1" applyFont="1" applyFill="1" applyBorder="1" applyAlignment="1" applyProtection="1">
      <alignment horizontal="center"/>
    </xf>
    <xf numFmtId="0" fontId="8" fillId="15" borderId="0" xfId="1" applyFont="1" applyFill="1" applyBorder="1" applyAlignment="1" applyProtection="1"/>
    <xf numFmtId="0" fontId="5" fillId="16" borderId="0" xfId="1" applyFont="1" applyFill="1" applyBorder="1" applyProtection="1"/>
    <xf numFmtId="2" fontId="5" fillId="15" borderId="36" xfId="1" applyNumberFormat="1" applyFont="1" applyFill="1" applyBorder="1" applyAlignment="1" applyProtection="1">
      <alignment horizontal="center"/>
    </xf>
    <xf numFmtId="2" fontId="6" fillId="19" borderId="43" xfId="1" applyNumberFormat="1" applyFont="1" applyFill="1" applyBorder="1" applyAlignment="1">
      <alignment horizontal="center"/>
    </xf>
    <xf numFmtId="1" fontId="6" fillId="15" borderId="29" xfId="1" applyNumberFormat="1" applyFont="1" applyFill="1" applyBorder="1" applyAlignment="1" applyProtection="1">
      <alignment horizontal="center"/>
    </xf>
    <xf numFmtId="0" fontId="6" fillId="15" borderId="29" xfId="1" applyFont="1" applyFill="1" applyBorder="1" applyAlignment="1" applyProtection="1">
      <alignment horizontal="right"/>
    </xf>
    <xf numFmtId="1" fontId="6" fillId="15" borderId="29" xfId="1" applyNumberFormat="1" applyFont="1" applyFill="1" applyBorder="1" applyAlignment="1" applyProtection="1">
      <alignment horizontal="right"/>
    </xf>
    <xf numFmtId="2" fontId="30" fillId="15" borderId="0" xfId="1" applyNumberFormat="1" applyFont="1" applyFill="1" applyBorder="1" applyAlignment="1" applyProtection="1">
      <alignment horizontal="center"/>
    </xf>
  </cellXfs>
  <cellStyles count="888">
    <cellStyle name="20% - Accent1 2" xfId="2"/>
    <cellStyle name="20% - Accent1 2 2" xfId="3"/>
    <cellStyle name="20% - Accent1 2 3" xfId="4"/>
    <cellStyle name="20% - Accent1 2 4" xfId="5"/>
    <cellStyle name="20% - Accent1 2 5" xfId="6"/>
    <cellStyle name="20% - Accent1 2 6" xfId="7"/>
    <cellStyle name="20% - Accent1 2 7" xfId="8"/>
    <cellStyle name="20% - Accent1 2 8" xfId="9"/>
    <cellStyle name="20% - Accent1 3" xfId="10"/>
    <cellStyle name="20% - Accent1 3 2" xfId="11"/>
    <cellStyle name="20% - Accent1 3 3" xfId="12"/>
    <cellStyle name="20% - Accent1 3 4" xfId="13"/>
    <cellStyle name="20% - Accent1 3 5" xfId="14"/>
    <cellStyle name="20% - Accent1 3 6" xfId="15"/>
    <cellStyle name="20% - Accent1 4" xfId="16"/>
    <cellStyle name="20% - Accent1 4 2" xfId="17"/>
    <cellStyle name="20% - Accent1 4 3" xfId="18"/>
    <cellStyle name="20% - Accent1 4 4" xfId="19"/>
    <cellStyle name="20% - Accent1 4 5" xfId="20"/>
    <cellStyle name="20% - Accent1 4 6" xfId="21"/>
    <cellStyle name="20% - Accent1 5" xfId="22"/>
    <cellStyle name="20% - Accent1 6" xfId="23"/>
    <cellStyle name="20% - Accent2 2" xfId="24"/>
    <cellStyle name="20% - Accent2 2 2" xfId="25"/>
    <cellStyle name="20% - Accent2 2 3" xfId="26"/>
    <cellStyle name="20% - Accent2 2 4" xfId="27"/>
    <cellStyle name="20% - Accent2 2 5" xfId="28"/>
    <cellStyle name="20% - Accent2 2 6" xfId="29"/>
    <cellStyle name="20% - Accent2 2 7" xfId="30"/>
    <cellStyle name="20% - Accent2 2 8" xfId="31"/>
    <cellStyle name="20% - Accent2 3" xfId="32"/>
    <cellStyle name="20% - Accent2 3 2" xfId="33"/>
    <cellStyle name="20% - Accent2 3 3" xfId="34"/>
    <cellStyle name="20% - Accent2 3 4" xfId="35"/>
    <cellStyle name="20% - Accent2 3 5" xfId="36"/>
    <cellStyle name="20% - Accent2 3 6" xfId="37"/>
    <cellStyle name="20% - Accent2 4" xfId="38"/>
    <cellStyle name="20% - Accent2 4 2" xfId="39"/>
    <cellStyle name="20% - Accent2 4 3" xfId="40"/>
    <cellStyle name="20% - Accent2 4 4" xfId="41"/>
    <cellStyle name="20% - Accent2 4 5" xfId="42"/>
    <cellStyle name="20% - Accent2 4 6" xfId="43"/>
    <cellStyle name="20% - Accent2 5" xfId="44"/>
    <cellStyle name="20% - Accent2 6" xfId="45"/>
    <cellStyle name="20% - Accent3 2" xfId="46"/>
    <cellStyle name="20% - Accent3 2 2" xfId="47"/>
    <cellStyle name="20% - Accent3 2 3" xfId="48"/>
    <cellStyle name="20% - Accent3 2 4" xfId="49"/>
    <cellStyle name="20% - Accent3 2 5" xfId="50"/>
    <cellStyle name="20% - Accent3 2 6" xfId="51"/>
    <cellStyle name="20% - Accent3 2 7" xfId="52"/>
    <cellStyle name="20% - Accent3 2 8" xfId="53"/>
    <cellStyle name="20% - Accent3 3" xfId="54"/>
    <cellStyle name="20% - Accent3 3 2" xfId="55"/>
    <cellStyle name="20% - Accent3 3 3" xfId="56"/>
    <cellStyle name="20% - Accent3 3 4" xfId="57"/>
    <cellStyle name="20% - Accent3 3 5" xfId="58"/>
    <cellStyle name="20% - Accent3 3 6" xfId="59"/>
    <cellStyle name="20% - Accent3 4" xfId="60"/>
    <cellStyle name="20% - Accent3 4 2" xfId="61"/>
    <cellStyle name="20% - Accent3 4 3" xfId="62"/>
    <cellStyle name="20% - Accent3 4 4" xfId="63"/>
    <cellStyle name="20% - Accent3 4 5" xfId="64"/>
    <cellStyle name="20% - Accent3 4 6" xfId="65"/>
    <cellStyle name="20% - Accent3 5" xfId="66"/>
    <cellStyle name="20% - Accent3 6" xfId="67"/>
    <cellStyle name="20% - Accent4 2" xfId="68"/>
    <cellStyle name="20% - Accent4 2 2" xfId="69"/>
    <cellStyle name="20% - Accent4 2 3" xfId="70"/>
    <cellStyle name="20% - Accent4 2 4" xfId="71"/>
    <cellStyle name="20% - Accent4 2 5" xfId="72"/>
    <cellStyle name="20% - Accent4 2 6" xfId="73"/>
    <cellStyle name="20% - Accent4 2 7" xfId="74"/>
    <cellStyle name="20% - Accent4 2 8" xfId="75"/>
    <cellStyle name="20% - Accent4 3" xfId="76"/>
    <cellStyle name="20% - Accent4 3 2" xfId="77"/>
    <cellStyle name="20% - Accent4 3 3" xfId="78"/>
    <cellStyle name="20% - Accent4 3 4" xfId="79"/>
    <cellStyle name="20% - Accent4 3 5" xfId="80"/>
    <cellStyle name="20% - Accent4 3 6" xfId="81"/>
    <cellStyle name="20% - Accent4 4" xfId="82"/>
    <cellStyle name="20% - Accent4 4 2" xfId="83"/>
    <cellStyle name="20% - Accent4 4 3" xfId="84"/>
    <cellStyle name="20% - Accent4 4 4" xfId="85"/>
    <cellStyle name="20% - Accent4 4 5" xfId="86"/>
    <cellStyle name="20% - Accent4 4 6" xfId="87"/>
    <cellStyle name="20% - Accent4 5" xfId="88"/>
    <cellStyle name="20% - Accent4 6" xfId="89"/>
    <cellStyle name="20% - Accent5 2" xfId="90"/>
    <cellStyle name="20% - Accent5 2 2" xfId="91"/>
    <cellStyle name="20% - Accent5 2 3" xfId="92"/>
    <cellStyle name="20% - Accent5 2 4" xfId="93"/>
    <cellStyle name="20% - Accent5 2 5" xfId="94"/>
    <cellStyle name="20% - Accent5 2 6" xfId="95"/>
    <cellStyle name="20% - Accent5 2 7" xfId="96"/>
    <cellStyle name="20% - Accent5 2 8" xfId="97"/>
    <cellStyle name="20% - Accent5 3" xfId="98"/>
    <cellStyle name="20% - Accent5 3 2" xfId="99"/>
    <cellStyle name="20% - Accent5 3 3" xfId="100"/>
    <cellStyle name="20% - Accent5 3 4" xfId="101"/>
    <cellStyle name="20% - Accent5 3 5" xfId="102"/>
    <cellStyle name="20% - Accent5 3 6" xfId="103"/>
    <cellStyle name="20% - Accent5 4" xfId="104"/>
    <cellStyle name="20% - Accent5 4 2" xfId="105"/>
    <cellStyle name="20% - Accent5 4 3" xfId="106"/>
    <cellStyle name="20% - Accent5 4 4" xfId="107"/>
    <cellStyle name="20% - Accent5 4 5" xfId="108"/>
    <cellStyle name="20% - Accent5 4 6" xfId="109"/>
    <cellStyle name="20% - Accent5 5" xfId="110"/>
    <cellStyle name="20% - Accent5 6" xfId="111"/>
    <cellStyle name="20% - Accent6 2" xfId="112"/>
    <cellStyle name="20% - Accent6 2 2" xfId="113"/>
    <cellStyle name="20% - Accent6 2 3" xfId="114"/>
    <cellStyle name="20% - Accent6 2 4" xfId="115"/>
    <cellStyle name="20% - Accent6 2 5" xfId="116"/>
    <cellStyle name="20% - Accent6 2 6" xfId="117"/>
    <cellStyle name="20% - Accent6 2 7" xfId="118"/>
    <cellStyle name="20% - Accent6 2 8" xfId="119"/>
    <cellStyle name="20% - Accent6 3" xfId="120"/>
    <cellStyle name="20% - Accent6 3 2" xfId="121"/>
    <cellStyle name="20% - Accent6 3 3" xfId="122"/>
    <cellStyle name="20% - Accent6 3 4" xfId="123"/>
    <cellStyle name="20% - Accent6 3 5" xfId="124"/>
    <cellStyle name="20% - Accent6 3 6" xfId="125"/>
    <cellStyle name="20% - Accent6 4" xfId="126"/>
    <cellStyle name="20% - Accent6 4 2" xfId="127"/>
    <cellStyle name="20% - Accent6 4 3" xfId="128"/>
    <cellStyle name="20% - Accent6 4 4" xfId="129"/>
    <cellStyle name="20% - Accent6 4 5" xfId="130"/>
    <cellStyle name="20% - Accent6 4 6" xfId="131"/>
    <cellStyle name="20% - Accent6 5" xfId="132"/>
    <cellStyle name="20% - Accent6 6" xfId="133"/>
    <cellStyle name="40% - Accent1 2" xfId="134"/>
    <cellStyle name="40% - Accent1 2 2" xfId="135"/>
    <cellStyle name="40% - Accent1 2 3" xfId="136"/>
    <cellStyle name="40% - Accent1 2 4" xfId="137"/>
    <cellStyle name="40% - Accent1 2 5" xfId="138"/>
    <cellStyle name="40% - Accent1 2 6" xfId="139"/>
    <cellStyle name="40% - Accent1 2 7" xfId="140"/>
    <cellStyle name="40% - Accent1 2 8" xfId="141"/>
    <cellStyle name="40% - Accent1 3" xfId="142"/>
    <cellStyle name="40% - Accent1 3 2" xfId="143"/>
    <cellStyle name="40% - Accent1 3 3" xfId="144"/>
    <cellStyle name="40% - Accent1 3 4" xfId="145"/>
    <cellStyle name="40% - Accent1 3 5" xfId="146"/>
    <cellStyle name="40% - Accent1 3 6" xfId="147"/>
    <cellStyle name="40% - Accent1 4" xfId="148"/>
    <cellStyle name="40% - Accent1 4 2" xfId="149"/>
    <cellStyle name="40% - Accent1 4 3" xfId="150"/>
    <cellStyle name="40% - Accent1 4 4" xfId="151"/>
    <cellStyle name="40% - Accent1 4 5" xfId="152"/>
    <cellStyle name="40% - Accent1 4 6" xfId="153"/>
    <cellStyle name="40% - Accent1 5" xfId="154"/>
    <cellStyle name="40% - Accent1 6" xfId="155"/>
    <cellStyle name="40% - Accent2 2" xfId="156"/>
    <cellStyle name="40% - Accent2 2 2" xfId="157"/>
    <cellStyle name="40% - Accent2 2 3" xfId="158"/>
    <cellStyle name="40% - Accent2 2 4" xfId="159"/>
    <cellStyle name="40% - Accent2 2 5" xfId="160"/>
    <cellStyle name="40% - Accent2 2 6" xfId="161"/>
    <cellStyle name="40% - Accent2 2 7" xfId="162"/>
    <cellStyle name="40% - Accent2 2 8" xfId="163"/>
    <cellStyle name="40% - Accent2 3" xfId="164"/>
    <cellStyle name="40% - Accent2 3 2" xfId="165"/>
    <cellStyle name="40% - Accent2 3 3" xfId="166"/>
    <cellStyle name="40% - Accent2 3 4" xfId="167"/>
    <cellStyle name="40% - Accent2 3 5" xfId="168"/>
    <cellStyle name="40% - Accent2 3 6" xfId="169"/>
    <cellStyle name="40% - Accent2 4" xfId="170"/>
    <cellStyle name="40% - Accent2 4 2" xfId="171"/>
    <cellStyle name="40% - Accent2 4 3" xfId="172"/>
    <cellStyle name="40% - Accent2 4 4" xfId="173"/>
    <cellStyle name="40% - Accent2 4 5" xfId="174"/>
    <cellStyle name="40% - Accent2 4 6" xfId="175"/>
    <cellStyle name="40% - Accent2 5" xfId="176"/>
    <cellStyle name="40% - Accent2 6" xfId="177"/>
    <cellStyle name="40% - Accent3 2" xfId="178"/>
    <cellStyle name="40% - Accent3 2 2" xfId="179"/>
    <cellStyle name="40% - Accent3 2 3" xfId="180"/>
    <cellStyle name="40% - Accent3 2 4" xfId="181"/>
    <cellStyle name="40% - Accent3 2 5" xfId="182"/>
    <cellStyle name="40% - Accent3 2 6" xfId="183"/>
    <cellStyle name="40% - Accent3 2 7" xfId="184"/>
    <cellStyle name="40% - Accent3 2 8" xfId="185"/>
    <cellStyle name="40% - Accent3 3" xfId="186"/>
    <cellStyle name="40% - Accent3 3 2" xfId="187"/>
    <cellStyle name="40% - Accent3 3 3" xfId="188"/>
    <cellStyle name="40% - Accent3 3 4" xfId="189"/>
    <cellStyle name="40% - Accent3 3 5" xfId="190"/>
    <cellStyle name="40% - Accent3 3 6" xfId="191"/>
    <cellStyle name="40% - Accent3 4" xfId="192"/>
    <cellStyle name="40% - Accent3 4 2" xfId="193"/>
    <cellStyle name="40% - Accent3 4 3" xfId="194"/>
    <cellStyle name="40% - Accent3 4 4" xfId="195"/>
    <cellStyle name="40% - Accent3 4 5" xfId="196"/>
    <cellStyle name="40% - Accent3 4 6" xfId="197"/>
    <cellStyle name="40% - Accent3 5" xfId="198"/>
    <cellStyle name="40% - Accent3 6" xfId="199"/>
    <cellStyle name="40% - Accent4 2" xfId="200"/>
    <cellStyle name="40% - Accent4 2 2" xfId="201"/>
    <cellStyle name="40% - Accent4 2 3" xfId="202"/>
    <cellStyle name="40% - Accent4 2 4" xfId="203"/>
    <cellStyle name="40% - Accent4 2 5" xfId="204"/>
    <cellStyle name="40% - Accent4 2 6" xfId="205"/>
    <cellStyle name="40% - Accent4 2 7" xfId="206"/>
    <cellStyle name="40% - Accent4 2 8" xfId="207"/>
    <cellStyle name="40% - Accent4 3" xfId="208"/>
    <cellStyle name="40% - Accent4 3 2" xfId="209"/>
    <cellStyle name="40% - Accent4 3 3" xfId="210"/>
    <cellStyle name="40% - Accent4 3 4" xfId="211"/>
    <cellStyle name="40% - Accent4 3 5" xfId="212"/>
    <cellStyle name="40% - Accent4 3 6" xfId="213"/>
    <cellStyle name="40% - Accent4 4" xfId="214"/>
    <cellStyle name="40% - Accent4 4 2" xfId="215"/>
    <cellStyle name="40% - Accent4 4 3" xfId="216"/>
    <cellStyle name="40% - Accent4 4 4" xfId="217"/>
    <cellStyle name="40% - Accent4 4 5" xfId="218"/>
    <cellStyle name="40% - Accent4 4 6" xfId="219"/>
    <cellStyle name="40% - Accent4 5" xfId="220"/>
    <cellStyle name="40% - Accent4 6" xfId="221"/>
    <cellStyle name="40% - Accent5 2" xfId="222"/>
    <cellStyle name="40% - Accent5 2 2" xfId="223"/>
    <cellStyle name="40% - Accent5 2 3" xfId="224"/>
    <cellStyle name="40% - Accent5 2 4" xfId="225"/>
    <cellStyle name="40% - Accent5 2 5" xfId="226"/>
    <cellStyle name="40% - Accent5 2 6" xfId="227"/>
    <cellStyle name="40% - Accent5 2 7" xfId="228"/>
    <cellStyle name="40% - Accent5 2 8" xfId="229"/>
    <cellStyle name="40% - Accent5 3" xfId="230"/>
    <cellStyle name="40% - Accent5 3 2" xfId="231"/>
    <cellStyle name="40% - Accent5 3 3" xfId="232"/>
    <cellStyle name="40% - Accent5 3 4" xfId="233"/>
    <cellStyle name="40% - Accent5 3 5" xfId="234"/>
    <cellStyle name="40% - Accent5 3 6" xfId="235"/>
    <cellStyle name="40% - Accent5 4" xfId="236"/>
    <cellStyle name="40% - Accent5 4 2" xfId="237"/>
    <cellStyle name="40% - Accent5 4 3" xfId="238"/>
    <cellStyle name="40% - Accent5 4 4" xfId="239"/>
    <cellStyle name="40% - Accent5 4 5" xfId="240"/>
    <cellStyle name="40% - Accent5 4 6" xfId="241"/>
    <cellStyle name="40% - Accent5 5" xfId="242"/>
    <cellStyle name="40% - Accent5 6" xfId="243"/>
    <cellStyle name="40% - Accent6 2" xfId="244"/>
    <cellStyle name="40% - Accent6 2 2" xfId="245"/>
    <cellStyle name="40% - Accent6 2 3" xfId="246"/>
    <cellStyle name="40% - Accent6 2 4" xfId="247"/>
    <cellStyle name="40% - Accent6 2 5" xfId="248"/>
    <cellStyle name="40% - Accent6 2 6" xfId="249"/>
    <cellStyle name="40% - Accent6 2 7" xfId="250"/>
    <cellStyle name="40% - Accent6 2 8" xfId="251"/>
    <cellStyle name="40% - Accent6 3" xfId="252"/>
    <cellStyle name="40% - Accent6 3 2" xfId="253"/>
    <cellStyle name="40% - Accent6 3 3" xfId="254"/>
    <cellStyle name="40% - Accent6 3 4" xfId="255"/>
    <cellStyle name="40% - Accent6 3 5" xfId="256"/>
    <cellStyle name="40% - Accent6 3 6" xfId="257"/>
    <cellStyle name="40% - Accent6 4" xfId="258"/>
    <cellStyle name="40% - Accent6 4 2" xfId="259"/>
    <cellStyle name="40% - Accent6 4 3" xfId="260"/>
    <cellStyle name="40% - Accent6 4 4" xfId="261"/>
    <cellStyle name="40% - Accent6 4 5" xfId="262"/>
    <cellStyle name="40% - Accent6 4 6" xfId="263"/>
    <cellStyle name="40% - Accent6 5" xfId="264"/>
    <cellStyle name="40% - Accent6 6" xfId="265"/>
    <cellStyle name="Comma 2" xfId="266"/>
    <cellStyle name="Currency 2" xfId="267"/>
    <cellStyle name="Currency 2 2" xfId="268"/>
    <cellStyle name="Currency 2 2 2" xfId="269"/>
    <cellStyle name="Currency 2 2 3" xfId="270"/>
    <cellStyle name="Currency 2 2 4" xfId="271"/>
    <cellStyle name="Currency 2 3" xfId="272"/>
    <cellStyle name="Currency 2 4" xfId="273"/>
    <cellStyle name="Currency 2 5" xfId="274"/>
    <cellStyle name="Currency 3" xfId="275"/>
    <cellStyle name="Currency 3 2" xfId="276"/>
    <cellStyle name="Currency 3 3" xfId="277"/>
    <cellStyle name="Currency 3 4" xfId="278"/>
    <cellStyle name="Currency 4" xfId="279"/>
    <cellStyle name="Currency 4 2" xfId="280"/>
    <cellStyle name="Currency 4 2 2" xfId="281"/>
    <cellStyle name="Currency 4 2 3" xfId="282"/>
    <cellStyle name="Currency 4 2 4" xfId="283"/>
    <cellStyle name="Currency 4 3" xfId="284"/>
    <cellStyle name="Currency 4 4" xfId="285"/>
    <cellStyle name="Currency 4 5" xfId="286"/>
    <cellStyle name="Hyperlink 2" xfId="287"/>
    <cellStyle name="Hyperlink 2 2" xfId="288"/>
    <cellStyle name="Normal" xfId="0" builtinId="0"/>
    <cellStyle name="Normal 10" xfId="289"/>
    <cellStyle name="Normal 10 2" xfId="290"/>
    <cellStyle name="Normal 10 3" xfId="291"/>
    <cellStyle name="Normal 10 4" xfId="292"/>
    <cellStyle name="Normal 10 5" xfId="293"/>
    <cellStyle name="Normal 10 6" xfId="294"/>
    <cellStyle name="Normal 10 7" xfId="295"/>
    <cellStyle name="Normal 10 8" xfId="296"/>
    <cellStyle name="Normal 100" xfId="297"/>
    <cellStyle name="Normal 100 2" xfId="298"/>
    <cellStyle name="Normal 100 3" xfId="299"/>
    <cellStyle name="Normal 101" xfId="300"/>
    <cellStyle name="Normal 101 2" xfId="301"/>
    <cellStyle name="Normal 101 3" xfId="302"/>
    <cellStyle name="Normal 102" xfId="303"/>
    <cellStyle name="Normal 102 2" xfId="304"/>
    <cellStyle name="Normal 102 3" xfId="305"/>
    <cellStyle name="Normal 103" xfId="306"/>
    <cellStyle name="Normal 103 2" xfId="307"/>
    <cellStyle name="Normal 103 3" xfId="308"/>
    <cellStyle name="Normal 104" xfId="309"/>
    <cellStyle name="Normal 104 2" xfId="310"/>
    <cellStyle name="Normal 104 3" xfId="311"/>
    <cellStyle name="Normal 105" xfId="312"/>
    <cellStyle name="Normal 105 2" xfId="313"/>
    <cellStyle name="Normal 105 3" xfId="314"/>
    <cellStyle name="Normal 106" xfId="315"/>
    <cellStyle name="Normal 106 2" xfId="316"/>
    <cellStyle name="Normal 106 3" xfId="317"/>
    <cellStyle name="Normal 107" xfId="318"/>
    <cellStyle name="Normal 107 2" xfId="319"/>
    <cellStyle name="Normal 107 3" xfId="320"/>
    <cellStyle name="Normal 108" xfId="321"/>
    <cellStyle name="Normal 108 2" xfId="322"/>
    <cellStyle name="Normal 108 3" xfId="323"/>
    <cellStyle name="Normal 109" xfId="324"/>
    <cellStyle name="Normal 109 2" xfId="325"/>
    <cellStyle name="Normal 109 3" xfId="326"/>
    <cellStyle name="Normal 11" xfId="327"/>
    <cellStyle name="Normal 11 2" xfId="328"/>
    <cellStyle name="Normal 11 2 2" xfId="329"/>
    <cellStyle name="Normal 11 2 3" xfId="330"/>
    <cellStyle name="Normal 11 2 4" xfId="331"/>
    <cellStyle name="Normal 11 2 5" xfId="332"/>
    <cellStyle name="Normal 11 2 6" xfId="333"/>
    <cellStyle name="Normal 11 2 7" xfId="334"/>
    <cellStyle name="Normal 11 2 8" xfId="335"/>
    <cellStyle name="Normal 11 3" xfId="336"/>
    <cellStyle name="Normal 11 4" xfId="337"/>
    <cellStyle name="Normal 11 5" xfId="338"/>
    <cellStyle name="Normal 11 6" xfId="339"/>
    <cellStyle name="Normal 11 7" xfId="340"/>
    <cellStyle name="Normal 11 8" xfId="341"/>
    <cellStyle name="Normal 11 9" xfId="342"/>
    <cellStyle name="Normal 110" xfId="343"/>
    <cellStyle name="Normal 110 2" xfId="344"/>
    <cellStyle name="Normal 110 3" xfId="345"/>
    <cellStyle name="Normal 111" xfId="346"/>
    <cellStyle name="Normal 111 2" xfId="347"/>
    <cellStyle name="Normal 111 3" xfId="348"/>
    <cellStyle name="Normal 112" xfId="349"/>
    <cellStyle name="Normal 112 2" xfId="350"/>
    <cellStyle name="Normal 112 3" xfId="351"/>
    <cellStyle name="Normal 113" xfId="352"/>
    <cellStyle name="Normal 113 2" xfId="353"/>
    <cellStyle name="Normal 113 3" xfId="354"/>
    <cellStyle name="Normal 114" xfId="355"/>
    <cellStyle name="Normal 114 2" xfId="356"/>
    <cellStyle name="Normal 114 3" xfId="357"/>
    <cellStyle name="Normal 115" xfId="358"/>
    <cellStyle name="Normal 115 2" xfId="359"/>
    <cellStyle name="Normal 115 3" xfId="360"/>
    <cellStyle name="Normal 116" xfId="361"/>
    <cellStyle name="Normal 116 2" xfId="362"/>
    <cellStyle name="Normal 116 3" xfId="363"/>
    <cellStyle name="Normal 117" xfId="364"/>
    <cellStyle name="Normal 117 2" xfId="365"/>
    <cellStyle name="Normal 117 3" xfId="366"/>
    <cellStyle name="Normal 118" xfId="367"/>
    <cellStyle name="Normal 118 2" xfId="368"/>
    <cellStyle name="Normal 118 3" xfId="369"/>
    <cellStyle name="Normal 119" xfId="370"/>
    <cellStyle name="Normal 119 2" xfId="371"/>
    <cellStyle name="Normal 119 3" xfId="372"/>
    <cellStyle name="Normal 12" xfId="373"/>
    <cellStyle name="Normal 12 2" xfId="374"/>
    <cellStyle name="Normal 12 3" xfId="375"/>
    <cellStyle name="Normal 12 4" xfId="376"/>
    <cellStyle name="Normal 12 5" xfId="377"/>
    <cellStyle name="Normal 120" xfId="378"/>
    <cellStyle name="Normal 120 2" xfId="379"/>
    <cellStyle name="Normal 120 3" xfId="380"/>
    <cellStyle name="Normal 121" xfId="381"/>
    <cellStyle name="Normal 121 2" xfId="382"/>
    <cellStyle name="Normal 121 3" xfId="383"/>
    <cellStyle name="Normal 122" xfId="384"/>
    <cellStyle name="Normal 122 2" xfId="385"/>
    <cellStyle name="Normal 122 3" xfId="386"/>
    <cellStyle name="Normal 123" xfId="387"/>
    <cellStyle name="Normal 123 2" xfId="388"/>
    <cellStyle name="Normal 123 3" xfId="389"/>
    <cellStyle name="Normal 124" xfId="390"/>
    <cellStyle name="Normal 124 2" xfId="391"/>
    <cellStyle name="Normal 124 3" xfId="392"/>
    <cellStyle name="Normal 125" xfId="393"/>
    <cellStyle name="Normal 125 2" xfId="394"/>
    <cellStyle name="Normal 125 3" xfId="395"/>
    <cellStyle name="Normal 126" xfId="396"/>
    <cellStyle name="Normal 126 2" xfId="397"/>
    <cellStyle name="Normal 126 3" xfId="398"/>
    <cellStyle name="Normal 127" xfId="399"/>
    <cellStyle name="Normal 127 2" xfId="400"/>
    <cellStyle name="Normal 127 3" xfId="401"/>
    <cellStyle name="Normal 128" xfId="402"/>
    <cellStyle name="Normal 128 2" xfId="403"/>
    <cellStyle name="Normal 128 3" xfId="404"/>
    <cellStyle name="Normal 129" xfId="405"/>
    <cellStyle name="Normal 129 2" xfId="406"/>
    <cellStyle name="Normal 129 3" xfId="407"/>
    <cellStyle name="Normal 13" xfId="408"/>
    <cellStyle name="Normal 13 2" xfId="409"/>
    <cellStyle name="Normal 13 3" xfId="410"/>
    <cellStyle name="Normal 13 4" xfId="411"/>
    <cellStyle name="Normal 13 5" xfId="412"/>
    <cellStyle name="Normal 13 6" xfId="413"/>
    <cellStyle name="Normal 130" xfId="414"/>
    <cellStyle name="Normal 130 2" xfId="415"/>
    <cellStyle name="Normal 130 3" xfId="416"/>
    <cellStyle name="Normal 131" xfId="417"/>
    <cellStyle name="Normal 131 2" xfId="418"/>
    <cellStyle name="Normal 131 3" xfId="419"/>
    <cellStyle name="Normal 132" xfId="420"/>
    <cellStyle name="Normal 132 2" xfId="421"/>
    <cellStyle name="Normal 132 3" xfId="422"/>
    <cellStyle name="Normal 133" xfId="423"/>
    <cellStyle name="Normal 133 2" xfId="424"/>
    <cellStyle name="Normal 133 3" xfId="425"/>
    <cellStyle name="Normal 134" xfId="426"/>
    <cellStyle name="Normal 134 2" xfId="427"/>
    <cellStyle name="Normal 134 3" xfId="428"/>
    <cellStyle name="Normal 135" xfId="429"/>
    <cellStyle name="Normal 135 2" xfId="430"/>
    <cellStyle name="Normal 135 3" xfId="431"/>
    <cellStyle name="Normal 136" xfId="432"/>
    <cellStyle name="Normal 136 2" xfId="433"/>
    <cellStyle name="Normal 136 3" xfId="434"/>
    <cellStyle name="Normal 137" xfId="435"/>
    <cellStyle name="Normal 137 2" xfId="436"/>
    <cellStyle name="Normal 137 3" xfId="437"/>
    <cellStyle name="Normal 138" xfId="438"/>
    <cellStyle name="Normal 138 2" xfId="439"/>
    <cellStyle name="Normal 138 3" xfId="440"/>
    <cellStyle name="Normal 139" xfId="441"/>
    <cellStyle name="Normal 139 2" xfId="442"/>
    <cellStyle name="Normal 139 3" xfId="443"/>
    <cellStyle name="Normal 14" xfId="444"/>
    <cellStyle name="Normal 14 2" xfId="445"/>
    <cellStyle name="Normal 14 3" xfId="446"/>
    <cellStyle name="Normal 140" xfId="447"/>
    <cellStyle name="Normal 140 2" xfId="448"/>
    <cellStyle name="Normal 140 3" xfId="449"/>
    <cellStyle name="Normal 141" xfId="450"/>
    <cellStyle name="Normal 141 2" xfId="451"/>
    <cellStyle name="Normal 141 3" xfId="452"/>
    <cellStyle name="Normal 142" xfId="453"/>
    <cellStyle name="Normal 142 2" xfId="454"/>
    <cellStyle name="Normal 142 3" xfId="455"/>
    <cellStyle name="Normal 143" xfId="456"/>
    <cellStyle name="Normal 143 2" xfId="457"/>
    <cellStyle name="Normal 143 3" xfId="458"/>
    <cellStyle name="Normal 144" xfId="459"/>
    <cellStyle name="Normal 144 2" xfId="460"/>
    <cellStyle name="Normal 144 3" xfId="461"/>
    <cellStyle name="Normal 145" xfId="462"/>
    <cellStyle name="Normal 145 2" xfId="463"/>
    <cellStyle name="Normal 145 3" xfId="464"/>
    <cellStyle name="Normal 146" xfId="465"/>
    <cellStyle name="Normal 146 2" xfId="466"/>
    <cellStyle name="Normal 146 3" xfId="467"/>
    <cellStyle name="Normal 147" xfId="468"/>
    <cellStyle name="Normal 148" xfId="469"/>
    <cellStyle name="Normal 149" xfId="470"/>
    <cellStyle name="Normal 149 2" xfId="471"/>
    <cellStyle name="Normal 149 2 2" xfId="472"/>
    <cellStyle name="Normal 15" xfId="473"/>
    <cellStyle name="Normal 15 2" xfId="474"/>
    <cellStyle name="Normal 15 3" xfId="475"/>
    <cellStyle name="Normal 150 2" xfId="476"/>
    <cellStyle name="Normal 150 3" xfId="477"/>
    <cellStyle name="Normal 151" xfId="478"/>
    <cellStyle name="Normal 153" xfId="479"/>
    <cellStyle name="Normal 16" xfId="480"/>
    <cellStyle name="Normal 16 2" xfId="481"/>
    <cellStyle name="Normal 16 3" xfId="482"/>
    <cellStyle name="Normal 17" xfId="483"/>
    <cellStyle name="Normal 17 2" xfId="484"/>
    <cellStyle name="Normal 17 3" xfId="485"/>
    <cellStyle name="Normal 18" xfId="486"/>
    <cellStyle name="Normal 18 2" xfId="487"/>
    <cellStyle name="Normal 18 3" xfId="488"/>
    <cellStyle name="Normal 19" xfId="489"/>
    <cellStyle name="Normal 19 2" xfId="490"/>
    <cellStyle name="Normal 19 3" xfId="491"/>
    <cellStyle name="Normal 2" xfId="492"/>
    <cellStyle name="Normal 2 10" xfId="493"/>
    <cellStyle name="Normal 2 11" xfId="494"/>
    <cellStyle name="Normal 2 12" xfId="495"/>
    <cellStyle name="Normal 2 13" xfId="496"/>
    <cellStyle name="Normal 2 14" xfId="497"/>
    <cellStyle name="Normal 2 2" xfId="498"/>
    <cellStyle name="Normal 2 2 2" xfId="499"/>
    <cellStyle name="Normal 2 2 3" xfId="1"/>
    <cellStyle name="Normal 2 2 3 2" xfId="500"/>
    <cellStyle name="Normal 2 2 4" xfId="501"/>
    <cellStyle name="Normal 2 2 5" xfId="502"/>
    <cellStyle name="Normal 2 2 6" xfId="503"/>
    <cellStyle name="Normal 2 3" xfId="504"/>
    <cellStyle name="Normal 2 4" xfId="505"/>
    <cellStyle name="Normal 2 5" xfId="506"/>
    <cellStyle name="Normal 2 6" xfId="507"/>
    <cellStyle name="Normal 2 7" xfId="508"/>
    <cellStyle name="Normal 2 8" xfId="509"/>
    <cellStyle name="Normal 2 9" xfId="510"/>
    <cellStyle name="Normal 2_SAVI-020612_Xl0000003_SAVI-091112-T_SAVI-071212-T" xfId="511"/>
    <cellStyle name="Normal 20" xfId="512"/>
    <cellStyle name="Normal 20 2" xfId="513"/>
    <cellStyle name="Normal 20 3" xfId="514"/>
    <cellStyle name="Normal 21" xfId="515"/>
    <cellStyle name="Normal 21 2" xfId="516"/>
    <cellStyle name="Normal 21 3" xfId="517"/>
    <cellStyle name="Normal 22" xfId="518"/>
    <cellStyle name="Normal 22 2" xfId="519"/>
    <cellStyle name="Normal 22 3" xfId="520"/>
    <cellStyle name="Normal 23" xfId="521"/>
    <cellStyle name="Normal 23 2" xfId="522"/>
    <cellStyle name="Normal 23 3" xfId="523"/>
    <cellStyle name="Normal 24" xfId="524"/>
    <cellStyle name="Normal 24 2" xfId="525"/>
    <cellStyle name="Normal 24 3" xfId="526"/>
    <cellStyle name="Normal 25" xfId="527"/>
    <cellStyle name="Normal 25 2" xfId="528"/>
    <cellStyle name="Normal 25 3" xfId="529"/>
    <cellStyle name="Normal 26" xfId="530"/>
    <cellStyle name="Normal 26 2" xfId="531"/>
    <cellStyle name="Normal 26 3" xfId="532"/>
    <cellStyle name="Normal 27" xfId="533"/>
    <cellStyle name="Normal 27 2" xfId="534"/>
    <cellStyle name="Normal 27 3" xfId="535"/>
    <cellStyle name="Normal 28" xfId="536"/>
    <cellStyle name="Normal 28 2" xfId="537"/>
    <cellStyle name="Normal 28 3" xfId="538"/>
    <cellStyle name="Normal 29" xfId="539"/>
    <cellStyle name="Normal 29 2" xfId="540"/>
    <cellStyle name="Normal 29 3" xfId="541"/>
    <cellStyle name="Normal 3" xfId="542"/>
    <cellStyle name="Normal 3 10" xfId="543"/>
    <cellStyle name="Normal 3 11" xfId="544"/>
    <cellStyle name="Normal 3 12" xfId="545"/>
    <cellStyle name="Normal 3 13" xfId="546"/>
    <cellStyle name="Normal 3 14" xfId="547"/>
    <cellStyle name="Normal 3 2" xfId="548"/>
    <cellStyle name="Normal 3 2 2" xfId="549"/>
    <cellStyle name="Normal 3 2 3" xfId="550"/>
    <cellStyle name="Normal 3 2 4" xfId="551"/>
    <cellStyle name="Normal 3 2 5" xfId="552"/>
    <cellStyle name="Normal 3 2 6" xfId="553"/>
    <cellStyle name="Normal 3 2 7" xfId="554"/>
    <cellStyle name="Normal 3 2 8" xfId="555"/>
    <cellStyle name="Normal 3 3" xfId="556"/>
    <cellStyle name="Normal 3 3 2" xfId="557"/>
    <cellStyle name="Normal 3 4" xfId="558"/>
    <cellStyle name="Normal 3 5" xfId="559"/>
    <cellStyle name="Normal 3 6" xfId="560"/>
    <cellStyle name="Normal 3 7" xfId="561"/>
    <cellStyle name="Normal 3 8" xfId="562"/>
    <cellStyle name="Normal 3 9" xfId="563"/>
    <cellStyle name="Normal 3 9 2" xfId="564"/>
    <cellStyle name="Normal 3 9 3" xfId="565"/>
    <cellStyle name="Normal 30" xfId="566"/>
    <cellStyle name="Normal 30 2" xfId="567"/>
    <cellStyle name="Normal 30 3" xfId="568"/>
    <cellStyle name="Normal 31" xfId="569"/>
    <cellStyle name="Normal 31 2" xfId="570"/>
    <cellStyle name="Normal 31 3" xfId="571"/>
    <cellStyle name="Normal 32" xfId="572"/>
    <cellStyle name="Normal 32 2" xfId="573"/>
    <cellStyle name="Normal 32 3" xfId="574"/>
    <cellStyle name="Normal 33" xfId="575"/>
    <cellStyle name="Normal 33 2" xfId="576"/>
    <cellStyle name="Normal 33 3" xfId="577"/>
    <cellStyle name="Normal 34" xfId="578"/>
    <cellStyle name="Normal 34 2" xfId="579"/>
    <cellStyle name="Normal 34 3" xfId="580"/>
    <cellStyle name="Normal 35" xfId="581"/>
    <cellStyle name="Normal 35 2" xfId="582"/>
    <cellStyle name="Normal 35 3" xfId="583"/>
    <cellStyle name="Normal 36" xfId="584"/>
    <cellStyle name="Normal 36 2" xfId="585"/>
    <cellStyle name="Normal 36 3" xfId="586"/>
    <cellStyle name="Normal 37" xfId="587"/>
    <cellStyle name="Normal 37 2" xfId="588"/>
    <cellStyle name="Normal 37 3" xfId="589"/>
    <cellStyle name="Normal 38" xfId="590"/>
    <cellStyle name="Normal 38 2" xfId="591"/>
    <cellStyle name="Normal 38 3" xfId="592"/>
    <cellStyle name="Normal 39" xfId="593"/>
    <cellStyle name="Normal 39 2" xfId="594"/>
    <cellStyle name="Normal 39 3" xfId="595"/>
    <cellStyle name="Normal 4" xfId="596"/>
    <cellStyle name="Normal 4 2" xfId="597"/>
    <cellStyle name="Normal 4 3" xfId="598"/>
    <cellStyle name="Normal 4 4" xfId="599"/>
    <cellStyle name="Normal 40" xfId="600"/>
    <cellStyle name="Normal 40 2" xfId="601"/>
    <cellStyle name="Normal 40 3" xfId="602"/>
    <cellStyle name="Normal 41" xfId="603"/>
    <cellStyle name="Normal 41 2" xfId="604"/>
    <cellStyle name="Normal 41 3" xfId="605"/>
    <cellStyle name="Normal 42" xfId="606"/>
    <cellStyle name="Normal 42 2" xfId="607"/>
    <cellStyle name="Normal 42 3" xfId="608"/>
    <cellStyle name="Normal 43" xfId="609"/>
    <cellStyle name="Normal 43 2" xfId="610"/>
    <cellStyle name="Normal 43 3" xfId="611"/>
    <cellStyle name="Normal 44" xfId="612"/>
    <cellStyle name="Normal 44 2" xfId="613"/>
    <cellStyle name="Normal 44 3" xfId="614"/>
    <cellStyle name="Normal 45" xfId="615"/>
    <cellStyle name="Normal 45 2" xfId="616"/>
    <cellStyle name="Normal 45 3" xfId="617"/>
    <cellStyle name="Normal 46" xfId="618"/>
    <cellStyle name="Normal 46 2" xfId="619"/>
    <cellStyle name="Normal 46 3" xfId="620"/>
    <cellStyle name="Normal 47" xfId="621"/>
    <cellStyle name="Normal 47 2" xfId="622"/>
    <cellStyle name="Normal 47 3" xfId="623"/>
    <cellStyle name="Normal 48" xfId="624"/>
    <cellStyle name="Normal 48 2" xfId="625"/>
    <cellStyle name="Normal 48 3" xfId="626"/>
    <cellStyle name="Normal 49" xfId="627"/>
    <cellStyle name="Normal 49 2" xfId="628"/>
    <cellStyle name="Normal 49 3" xfId="629"/>
    <cellStyle name="Normal 5" xfId="630"/>
    <cellStyle name="Normal 5 2" xfId="631"/>
    <cellStyle name="Normal 5 2 2" xfId="632"/>
    <cellStyle name="Normal 5 2 3" xfId="633"/>
    <cellStyle name="Normal 5 2 4" xfId="634"/>
    <cellStyle name="Normal 5 2 5" xfId="635"/>
    <cellStyle name="Normal 5 2 6" xfId="636"/>
    <cellStyle name="Normal 5 2 7" xfId="637"/>
    <cellStyle name="Normal 5 2 8" xfId="638"/>
    <cellStyle name="Normal 5 3" xfId="639"/>
    <cellStyle name="Normal 5 4" xfId="640"/>
    <cellStyle name="Normal 50" xfId="641"/>
    <cellStyle name="Normal 50 2" xfId="642"/>
    <cellStyle name="Normal 50 3" xfId="643"/>
    <cellStyle name="Normal 51" xfId="644"/>
    <cellStyle name="Normal 51 2" xfId="645"/>
    <cellStyle name="Normal 51 3" xfId="646"/>
    <cellStyle name="Normal 52" xfId="647"/>
    <cellStyle name="Normal 52 2" xfId="648"/>
    <cellStyle name="Normal 52 3" xfId="649"/>
    <cellStyle name="Normal 53" xfId="650"/>
    <cellStyle name="Normal 53 2" xfId="651"/>
    <cellStyle name="Normal 53 3" xfId="652"/>
    <cellStyle name="Normal 54" xfId="653"/>
    <cellStyle name="Normal 54 2" xfId="654"/>
    <cellStyle name="Normal 54 3" xfId="655"/>
    <cellStyle name="Normal 55" xfId="656"/>
    <cellStyle name="Normal 55 2" xfId="657"/>
    <cellStyle name="Normal 55 3" xfId="658"/>
    <cellStyle name="Normal 56" xfId="659"/>
    <cellStyle name="Normal 56 2" xfId="660"/>
    <cellStyle name="Normal 56 3" xfId="661"/>
    <cellStyle name="Normal 57" xfId="662"/>
    <cellStyle name="Normal 57 2" xfId="663"/>
    <cellStyle name="Normal 57 3" xfId="664"/>
    <cellStyle name="Normal 58" xfId="665"/>
    <cellStyle name="Normal 58 2" xfId="666"/>
    <cellStyle name="Normal 58 3" xfId="667"/>
    <cellStyle name="Normal 59" xfId="668"/>
    <cellStyle name="Normal 59 2" xfId="669"/>
    <cellStyle name="Normal 59 3" xfId="670"/>
    <cellStyle name="Normal 6" xfId="671"/>
    <cellStyle name="Normal 6 2" xfId="672"/>
    <cellStyle name="Normal 6 3" xfId="673"/>
    <cellStyle name="Normal 6 4" xfId="674"/>
    <cellStyle name="Normal 6 5" xfId="675"/>
    <cellStyle name="Normal 6 6" xfId="676"/>
    <cellStyle name="Normal 6 7" xfId="677"/>
    <cellStyle name="Normal 6 8" xfId="678"/>
    <cellStyle name="Normal 60" xfId="679"/>
    <cellStyle name="Normal 60 2" xfId="680"/>
    <cellStyle name="Normal 60 3" xfId="681"/>
    <cellStyle name="Normal 61" xfId="682"/>
    <cellStyle name="Normal 61 2" xfId="683"/>
    <cellStyle name="Normal 61 3" xfId="684"/>
    <cellStyle name="Normal 62" xfId="685"/>
    <cellStyle name="Normal 62 2" xfId="686"/>
    <cellStyle name="Normal 62 3" xfId="687"/>
    <cellStyle name="Normal 63" xfId="688"/>
    <cellStyle name="Normal 63 2" xfId="689"/>
    <cellStyle name="Normal 63 3" xfId="690"/>
    <cellStyle name="Normal 64" xfId="691"/>
    <cellStyle name="Normal 64 2" xfId="692"/>
    <cellStyle name="Normal 64 3" xfId="693"/>
    <cellStyle name="Normal 65" xfId="694"/>
    <cellStyle name="Normal 65 2" xfId="695"/>
    <cellStyle name="Normal 65 3" xfId="696"/>
    <cellStyle name="Normal 66" xfId="697"/>
    <cellStyle name="Normal 66 2" xfId="698"/>
    <cellStyle name="Normal 66 3" xfId="699"/>
    <cellStyle name="Normal 67" xfId="700"/>
    <cellStyle name="Normal 67 2" xfId="701"/>
    <cellStyle name="Normal 67 3" xfId="702"/>
    <cellStyle name="Normal 68" xfId="703"/>
    <cellStyle name="Normal 68 2" xfId="704"/>
    <cellStyle name="Normal 68 3" xfId="705"/>
    <cellStyle name="Normal 69" xfId="706"/>
    <cellStyle name="Normal 69 2" xfId="707"/>
    <cellStyle name="Normal 69 3" xfId="708"/>
    <cellStyle name="Normal 7" xfId="709"/>
    <cellStyle name="Normal 7 2" xfId="710"/>
    <cellStyle name="Normal 7 3" xfId="711"/>
    <cellStyle name="Normal 7 4" xfId="712"/>
    <cellStyle name="Normal 7 5" xfId="713"/>
    <cellStyle name="Normal 7 6" xfId="714"/>
    <cellStyle name="Normal 7 7" xfId="715"/>
    <cellStyle name="Normal 7 8" xfId="716"/>
    <cellStyle name="Normal 70" xfId="717"/>
    <cellStyle name="Normal 70 2" xfId="718"/>
    <cellStyle name="Normal 70 3" xfId="719"/>
    <cellStyle name="Normal 71" xfId="720"/>
    <cellStyle name="Normal 71 2" xfId="721"/>
    <cellStyle name="Normal 71 3" xfId="722"/>
    <cellStyle name="Normal 72" xfId="723"/>
    <cellStyle name="Normal 72 2" xfId="724"/>
    <cellStyle name="Normal 72 3" xfId="725"/>
    <cellStyle name="Normal 73" xfId="726"/>
    <cellStyle name="Normal 73 2" xfId="727"/>
    <cellStyle name="Normal 73 3" xfId="728"/>
    <cellStyle name="Normal 74" xfId="729"/>
    <cellStyle name="Normal 74 2" xfId="730"/>
    <cellStyle name="Normal 74 3" xfId="731"/>
    <cellStyle name="Normal 75" xfId="732"/>
    <cellStyle name="Normal 75 2" xfId="733"/>
    <cellStyle name="Normal 75 3" xfId="734"/>
    <cellStyle name="Normal 76" xfId="735"/>
    <cellStyle name="Normal 76 2" xfId="736"/>
    <cellStyle name="Normal 76 3" xfId="737"/>
    <cellStyle name="Normal 77" xfId="738"/>
    <cellStyle name="Normal 77 2" xfId="739"/>
    <cellStyle name="Normal 77 3" xfId="740"/>
    <cellStyle name="Normal 78" xfId="741"/>
    <cellStyle name="Normal 78 2" xfId="742"/>
    <cellStyle name="Normal 78 3" xfId="743"/>
    <cellStyle name="Normal 79" xfId="744"/>
    <cellStyle name="Normal 79 2" xfId="745"/>
    <cellStyle name="Normal 79 3" xfId="746"/>
    <cellStyle name="Normal 8" xfId="747"/>
    <cellStyle name="Normal 8 2" xfId="748"/>
    <cellStyle name="Normal 8 3" xfId="749"/>
    <cellStyle name="Normal 8 4" xfId="750"/>
    <cellStyle name="Normal 8 5" xfId="751"/>
    <cellStyle name="Normal 8 6" xfId="752"/>
    <cellStyle name="Normal 8 7" xfId="753"/>
    <cellStyle name="Normal 8 8" xfId="754"/>
    <cellStyle name="Normal 80" xfId="755"/>
    <cellStyle name="Normal 80 2" xfId="756"/>
    <cellStyle name="Normal 80 3" xfId="757"/>
    <cellStyle name="Normal 81" xfId="758"/>
    <cellStyle name="Normal 81 2" xfId="759"/>
    <cellStyle name="Normal 81 3" xfId="760"/>
    <cellStyle name="Normal 82" xfId="761"/>
    <cellStyle name="Normal 82 2" xfId="762"/>
    <cellStyle name="Normal 82 3" xfId="763"/>
    <cellStyle name="Normal 83" xfId="764"/>
    <cellStyle name="Normal 83 2" xfId="765"/>
    <cellStyle name="Normal 83 3" xfId="766"/>
    <cellStyle name="Normal 84" xfId="767"/>
    <cellStyle name="Normal 84 2" xfId="768"/>
    <cellStyle name="Normal 84 3" xfId="769"/>
    <cellStyle name="Normal 85" xfId="770"/>
    <cellStyle name="Normal 85 2" xfId="771"/>
    <cellStyle name="Normal 85 3" xfId="772"/>
    <cellStyle name="Normal 86" xfId="773"/>
    <cellStyle name="Normal 86 2" xfId="774"/>
    <cellStyle name="Normal 86 3" xfId="775"/>
    <cellStyle name="Normal 87" xfId="776"/>
    <cellStyle name="Normal 87 2" xfId="777"/>
    <cellStyle name="Normal 87 3" xfId="778"/>
    <cellStyle name="Normal 88" xfId="779"/>
    <cellStyle name="Normal 88 2" xfId="780"/>
    <cellStyle name="Normal 88 3" xfId="781"/>
    <cellStyle name="Normal 89" xfId="782"/>
    <cellStyle name="Normal 89 2" xfId="783"/>
    <cellStyle name="Normal 89 3" xfId="784"/>
    <cellStyle name="Normal 9" xfId="785"/>
    <cellStyle name="Normal 9 2" xfId="786"/>
    <cellStyle name="Normal 9 3" xfId="787"/>
    <cellStyle name="Normal 9 4" xfId="788"/>
    <cellStyle name="Normal 9 5" xfId="789"/>
    <cellStyle name="Normal 9 6" xfId="790"/>
    <cellStyle name="Normal 9 7" xfId="791"/>
    <cellStyle name="Normal 9 8" xfId="792"/>
    <cellStyle name="Normal 90" xfId="793"/>
    <cellStyle name="Normal 90 2" xfId="794"/>
    <cellStyle name="Normal 90 3" xfId="795"/>
    <cellStyle name="Normal 91" xfId="796"/>
    <cellStyle name="Normal 91 2" xfId="797"/>
    <cellStyle name="Normal 91 3" xfId="798"/>
    <cellStyle name="Normal 92" xfId="799"/>
    <cellStyle name="Normal 92 2" xfId="800"/>
    <cellStyle name="Normal 92 3" xfId="801"/>
    <cellStyle name="Normal 93" xfId="802"/>
    <cellStyle name="Normal 93 2" xfId="803"/>
    <cellStyle name="Normal 93 3" xfId="804"/>
    <cellStyle name="Normal 94" xfId="805"/>
    <cellStyle name="Normal 94 2" xfId="806"/>
    <cellStyle name="Normal 94 3" xfId="807"/>
    <cellStyle name="Normal 95" xfId="808"/>
    <cellStyle name="Normal 95 2" xfId="809"/>
    <cellStyle name="Normal 95 3" xfId="810"/>
    <cellStyle name="Normal 96" xfId="811"/>
    <cellStyle name="Normal 96 2" xfId="812"/>
    <cellStyle name="Normal 96 3" xfId="813"/>
    <cellStyle name="Normal 97" xfId="814"/>
    <cellStyle name="Normal 97 2" xfId="815"/>
    <cellStyle name="Normal 97 3" xfId="816"/>
    <cellStyle name="Normal 98" xfId="817"/>
    <cellStyle name="Normal 98 2" xfId="818"/>
    <cellStyle name="Normal 98 3" xfId="819"/>
    <cellStyle name="Normal 99" xfId="820"/>
    <cellStyle name="Normal 99 2" xfId="821"/>
    <cellStyle name="Normal 99 3" xfId="822"/>
    <cellStyle name="Note 2" xfId="823"/>
    <cellStyle name="Note 2 2" xfId="824"/>
    <cellStyle name="Note 2 3" xfId="825"/>
    <cellStyle name="Note 2 4" xfId="826"/>
    <cellStyle name="Note 2 5" xfId="827"/>
    <cellStyle name="Note 2 6" xfId="828"/>
    <cellStyle name="Note 2 7" xfId="829"/>
    <cellStyle name="Note 2 8" xfId="830"/>
    <cellStyle name="Note 3" xfId="831"/>
    <cellStyle name="Note 3 2" xfId="832"/>
    <cellStyle name="Note 3 3" xfId="833"/>
    <cellStyle name="Note 3 4" xfId="834"/>
    <cellStyle name="Note 3 5" xfId="835"/>
    <cellStyle name="Note 3 6" xfId="836"/>
    <cellStyle name="Note 3 7" xfId="837"/>
    <cellStyle name="Note 3 8" xfId="838"/>
    <cellStyle name="Note 4" xfId="839"/>
    <cellStyle name="Note 4 2" xfId="840"/>
    <cellStyle name="Note 4 3" xfId="841"/>
    <cellStyle name="Note 4 4" xfId="842"/>
    <cellStyle name="Note 4 5" xfId="843"/>
    <cellStyle name="Note 4 6" xfId="844"/>
    <cellStyle name="Note 5" xfId="845"/>
    <cellStyle name="Note 5 2" xfId="846"/>
    <cellStyle name="Note 5 3" xfId="847"/>
    <cellStyle name="Note 5 4" xfId="848"/>
    <cellStyle name="Note 5 5" xfId="849"/>
    <cellStyle name="Note 5 6" xfId="850"/>
    <cellStyle name="Note 6" xfId="851"/>
    <cellStyle name="Note 7" xfId="852"/>
    <cellStyle name="Percent 10" xfId="853"/>
    <cellStyle name="Percent 10 2" xfId="854"/>
    <cellStyle name="Percent 10 3" xfId="855"/>
    <cellStyle name="Percent 11" xfId="856"/>
    <cellStyle name="Percent 11 2" xfId="857"/>
    <cellStyle name="Percent 11 3" xfId="858"/>
    <cellStyle name="Percent 12" xfId="859"/>
    <cellStyle name="Percent 12 2" xfId="860"/>
    <cellStyle name="Percent 12 3" xfId="861"/>
    <cellStyle name="Percent 2" xfId="862"/>
    <cellStyle name="Percent 2 2" xfId="863"/>
    <cellStyle name="Percent 2 3" xfId="864"/>
    <cellStyle name="Percent 2 4" xfId="865"/>
    <cellStyle name="Percent 3" xfId="866"/>
    <cellStyle name="Percent 3 2" xfId="867"/>
    <cellStyle name="Percent 3 3" xfId="868"/>
    <cellStyle name="Percent 3 4" xfId="869"/>
    <cellStyle name="Percent 4" xfId="870"/>
    <cellStyle name="Percent 4 2" xfId="871"/>
    <cellStyle name="Percent 4 3" xfId="872"/>
    <cellStyle name="Percent 5" xfId="873"/>
    <cellStyle name="Percent 5 2" xfId="874"/>
    <cellStyle name="Percent 5 3" xfId="875"/>
    <cellStyle name="Percent 6" xfId="876"/>
    <cellStyle name="Percent 6 2" xfId="877"/>
    <cellStyle name="Percent 6 3" xfId="878"/>
    <cellStyle name="Percent 7" xfId="879"/>
    <cellStyle name="Percent 7 2" xfId="880"/>
    <cellStyle name="Percent 7 3" xfId="881"/>
    <cellStyle name="Percent 8" xfId="882"/>
    <cellStyle name="Percent 8 2" xfId="883"/>
    <cellStyle name="Percent 8 3" xfId="884"/>
    <cellStyle name="Percent 9" xfId="885"/>
    <cellStyle name="Percent 9 2" xfId="886"/>
    <cellStyle name="Percent 9 3" xfId="88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620485</xdr:colOff>
      <xdr:row>2</xdr:row>
      <xdr:rowOff>54429</xdr:rowOff>
    </xdr:from>
    <xdr:to>
      <xdr:col>6</xdr:col>
      <xdr:colOff>96156</xdr:colOff>
      <xdr:row>7</xdr:row>
      <xdr:rowOff>7056</xdr:rowOff>
    </xdr:to>
    <xdr:pic>
      <xdr:nvPicPr>
        <xdr:cNvPr id="2" name="Picture 1" descr="Letter Head 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51265" y="458289"/>
          <a:ext cx="839651" cy="8517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121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_0_Rev.By Surrender_OR_Gen"/>
      <sheetName val="Form-1_AnticipatedVsActual_TEST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10"/>
      <sheetName val="convertor2"/>
      <sheetName val="Form-6_ImportExport"/>
      <sheetName val="Form-7_Daily Hrly Load Sheet"/>
      <sheetName val="Form-8_DA-Report to NRLDC"/>
      <sheetName val="Form-9_GoHP POWER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HP GEN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P&amp;T"/>
      <sheetName val="IC"/>
      <sheetName val="ALL IC"/>
      <sheetName val="Sheet14"/>
      <sheetName val="D GRAPH"/>
      <sheetName val="CircleIC"/>
      <sheetName val="password"/>
      <sheetName val="Sheet2"/>
      <sheetName val="PR REPORT "/>
      <sheetName val="PR REPORT ANT. Vs REAL TIME  "/>
      <sheetName val="Sheet1"/>
      <sheetName val="GOHP POWER"/>
    </sheetNames>
    <sheetDataSet>
      <sheetData sheetId="0"/>
      <sheetData sheetId="1"/>
      <sheetData sheetId="2">
        <row r="33">
          <cell r="N33">
            <v>107.61</v>
          </cell>
        </row>
      </sheetData>
      <sheetData sheetId="3"/>
      <sheetData sheetId="4"/>
      <sheetData sheetId="5"/>
      <sheetData sheetId="6"/>
      <sheetData sheetId="7"/>
      <sheetData sheetId="8">
        <row r="5">
          <cell r="C5">
            <v>50.04</v>
          </cell>
          <cell r="E5">
            <v>901.55</v>
          </cell>
        </row>
        <row r="6">
          <cell r="C6">
            <v>50.07</v>
          </cell>
          <cell r="E6">
            <v>893.96</v>
          </cell>
        </row>
        <row r="7">
          <cell r="C7">
            <v>49.97</v>
          </cell>
          <cell r="E7">
            <v>889.24</v>
          </cell>
        </row>
        <row r="8">
          <cell r="C8">
            <v>49.96</v>
          </cell>
          <cell r="E8">
            <v>906.1</v>
          </cell>
        </row>
        <row r="9">
          <cell r="C9">
            <v>49.97</v>
          </cell>
          <cell r="E9">
            <v>890.73</v>
          </cell>
        </row>
        <row r="10">
          <cell r="C10">
            <v>49.99</v>
          </cell>
          <cell r="E10">
            <v>892.25</v>
          </cell>
        </row>
        <row r="11">
          <cell r="C11">
            <v>50.03</v>
          </cell>
          <cell r="E11">
            <v>892.93</v>
          </cell>
        </row>
        <row r="12">
          <cell r="C12">
            <v>50.02</v>
          </cell>
          <cell r="E12">
            <v>882.15</v>
          </cell>
        </row>
        <row r="13">
          <cell r="C13">
            <v>50</v>
          </cell>
          <cell r="E13">
            <v>881.27</v>
          </cell>
        </row>
        <row r="14">
          <cell r="C14">
            <v>50.02</v>
          </cell>
          <cell r="E14">
            <v>872.06</v>
          </cell>
        </row>
        <row r="15">
          <cell r="C15">
            <v>50.03</v>
          </cell>
          <cell r="E15">
            <v>877.06</v>
          </cell>
        </row>
        <row r="16">
          <cell r="C16">
            <v>50.03</v>
          </cell>
          <cell r="E16">
            <v>879.43</v>
          </cell>
        </row>
        <row r="17">
          <cell r="C17">
            <v>50.02</v>
          </cell>
          <cell r="E17">
            <v>870.54</v>
          </cell>
        </row>
        <row r="18">
          <cell r="C18">
            <v>50</v>
          </cell>
          <cell r="E18">
            <v>864.54</v>
          </cell>
        </row>
        <row r="19">
          <cell r="C19">
            <v>50.01</v>
          </cell>
          <cell r="E19">
            <v>875.68</v>
          </cell>
        </row>
        <row r="20">
          <cell r="C20">
            <v>50.01</v>
          </cell>
          <cell r="E20">
            <v>880.26</v>
          </cell>
        </row>
        <row r="21">
          <cell r="C21">
            <v>50</v>
          </cell>
          <cell r="E21">
            <v>880.36</v>
          </cell>
        </row>
        <row r="22">
          <cell r="C22">
            <v>50</v>
          </cell>
          <cell r="E22">
            <v>881.51</v>
          </cell>
        </row>
        <row r="23">
          <cell r="C23">
            <v>50.02</v>
          </cell>
          <cell r="E23">
            <v>909.32</v>
          </cell>
        </row>
        <row r="24">
          <cell r="C24">
            <v>50.05</v>
          </cell>
          <cell r="E24">
            <v>914.21</v>
          </cell>
        </row>
        <row r="25">
          <cell r="C25">
            <v>50.04</v>
          </cell>
          <cell r="E25">
            <v>939.85</v>
          </cell>
        </row>
        <row r="26">
          <cell r="C26">
            <v>50.01</v>
          </cell>
          <cell r="E26">
            <v>967.36</v>
          </cell>
        </row>
        <row r="27">
          <cell r="C27">
            <v>50.03</v>
          </cell>
          <cell r="E27">
            <v>1002.76</v>
          </cell>
        </row>
        <row r="28">
          <cell r="C28">
            <v>50.06</v>
          </cell>
          <cell r="E28">
            <v>1037.98</v>
          </cell>
        </row>
        <row r="29">
          <cell r="C29">
            <v>50.04</v>
          </cell>
          <cell r="E29">
            <v>1103.0999999999999</v>
          </cell>
        </row>
        <row r="30">
          <cell r="C30">
            <v>50.05</v>
          </cell>
          <cell r="E30">
            <v>1178.51</v>
          </cell>
        </row>
        <row r="31">
          <cell r="C31">
            <v>50.05</v>
          </cell>
          <cell r="E31">
            <v>1241.98</v>
          </cell>
        </row>
        <row r="32">
          <cell r="C32">
            <v>50.03</v>
          </cell>
          <cell r="E32">
            <v>1291.8800000000001</v>
          </cell>
        </row>
        <row r="33">
          <cell r="C33">
            <v>50.02</v>
          </cell>
          <cell r="E33">
            <v>1339.36</v>
          </cell>
        </row>
        <row r="34">
          <cell r="C34">
            <v>50.03</v>
          </cell>
          <cell r="E34">
            <v>1367.13</v>
          </cell>
        </row>
        <row r="35">
          <cell r="C35">
            <v>50.03</v>
          </cell>
          <cell r="E35">
            <v>1387.78</v>
          </cell>
        </row>
        <row r="36">
          <cell r="C36">
            <v>50.06</v>
          </cell>
          <cell r="E36">
            <v>1401.75</v>
          </cell>
        </row>
        <row r="37">
          <cell r="C37">
            <v>50.02</v>
          </cell>
          <cell r="E37">
            <v>1405.6</v>
          </cell>
        </row>
        <row r="38">
          <cell r="C38">
            <v>49.98</v>
          </cell>
          <cell r="E38">
            <v>1394.61</v>
          </cell>
        </row>
        <row r="39">
          <cell r="C39">
            <v>50</v>
          </cell>
          <cell r="E39">
            <v>1406.99</v>
          </cell>
        </row>
        <row r="40">
          <cell r="C40">
            <v>50.04</v>
          </cell>
          <cell r="E40">
            <v>1404.69</v>
          </cell>
        </row>
        <row r="41">
          <cell r="C41">
            <v>50.02</v>
          </cell>
          <cell r="E41">
            <v>1434.24</v>
          </cell>
        </row>
        <row r="42">
          <cell r="C42">
            <v>50.01</v>
          </cell>
          <cell r="E42">
            <v>1439.6</v>
          </cell>
        </row>
        <row r="43">
          <cell r="C43">
            <v>50.01</v>
          </cell>
          <cell r="E43">
            <v>1434.75</v>
          </cell>
        </row>
        <row r="44">
          <cell r="C44">
            <v>50.03</v>
          </cell>
          <cell r="E44">
            <v>1418.28</v>
          </cell>
        </row>
        <row r="45">
          <cell r="C45">
            <v>50.12</v>
          </cell>
          <cell r="E45">
            <v>1392.33</v>
          </cell>
        </row>
        <row r="46">
          <cell r="C46">
            <v>50.09</v>
          </cell>
          <cell r="E46">
            <v>1373.57</v>
          </cell>
        </row>
        <row r="47">
          <cell r="C47">
            <v>50.09</v>
          </cell>
          <cell r="E47">
            <v>1368.31</v>
          </cell>
        </row>
        <row r="48">
          <cell r="C48">
            <v>50.04</v>
          </cell>
          <cell r="E48">
            <v>1364.98</v>
          </cell>
        </row>
        <row r="49">
          <cell r="C49">
            <v>50.05</v>
          </cell>
          <cell r="E49">
            <v>1375.81</v>
          </cell>
        </row>
        <row r="50">
          <cell r="C50">
            <v>50.06</v>
          </cell>
          <cell r="E50">
            <v>1361.55</v>
          </cell>
        </row>
        <row r="51">
          <cell r="C51">
            <v>50.03</v>
          </cell>
          <cell r="E51">
            <v>1351.11</v>
          </cell>
        </row>
        <row r="52">
          <cell r="C52">
            <v>50.04</v>
          </cell>
          <cell r="E52">
            <v>1344.17</v>
          </cell>
        </row>
        <row r="53">
          <cell r="C53">
            <v>50.01</v>
          </cell>
          <cell r="E53">
            <v>1328.62</v>
          </cell>
        </row>
        <row r="54">
          <cell r="C54">
            <v>49.97</v>
          </cell>
          <cell r="E54">
            <v>1331.93</v>
          </cell>
        </row>
        <row r="55">
          <cell r="C55">
            <v>49.92</v>
          </cell>
          <cell r="E55">
            <v>1318.66</v>
          </cell>
        </row>
        <row r="56">
          <cell r="C56">
            <v>49.98</v>
          </cell>
          <cell r="E56">
            <v>1307.55</v>
          </cell>
        </row>
        <row r="57">
          <cell r="C57">
            <v>50.02</v>
          </cell>
          <cell r="E57">
            <v>1267.76</v>
          </cell>
        </row>
        <row r="58">
          <cell r="C58">
            <v>50.02</v>
          </cell>
          <cell r="E58">
            <v>1251.33</v>
          </cell>
        </row>
        <row r="59">
          <cell r="C59">
            <v>49.92</v>
          </cell>
          <cell r="E59">
            <v>1252.9100000000001</v>
          </cell>
        </row>
        <row r="60">
          <cell r="C60">
            <v>50.01</v>
          </cell>
          <cell r="E60">
            <v>1269.45</v>
          </cell>
        </row>
        <row r="61">
          <cell r="C61">
            <v>50</v>
          </cell>
          <cell r="E61">
            <v>1263</v>
          </cell>
        </row>
        <row r="62">
          <cell r="C62">
            <v>49.94</v>
          </cell>
          <cell r="E62">
            <v>1266</v>
          </cell>
        </row>
        <row r="63">
          <cell r="C63">
            <v>49.96</v>
          </cell>
          <cell r="E63">
            <v>1273</v>
          </cell>
        </row>
        <row r="64">
          <cell r="C64">
            <v>49.99</v>
          </cell>
          <cell r="E64">
            <v>1281</v>
          </cell>
        </row>
        <row r="65">
          <cell r="C65">
            <v>50.01</v>
          </cell>
          <cell r="E65">
            <v>1269</v>
          </cell>
        </row>
        <row r="66">
          <cell r="C66">
            <v>49.99</v>
          </cell>
          <cell r="E66">
            <v>1272</v>
          </cell>
        </row>
        <row r="67">
          <cell r="C67">
            <v>49.99</v>
          </cell>
          <cell r="E67">
            <v>1288</v>
          </cell>
        </row>
        <row r="68">
          <cell r="C68">
            <v>50.02</v>
          </cell>
          <cell r="E68">
            <v>1283</v>
          </cell>
        </row>
        <row r="69">
          <cell r="C69">
            <v>50.04</v>
          </cell>
          <cell r="E69">
            <v>1279</v>
          </cell>
        </row>
        <row r="70">
          <cell r="C70">
            <v>50.02</v>
          </cell>
          <cell r="E70">
            <v>1259</v>
          </cell>
        </row>
        <row r="71">
          <cell r="C71">
            <v>49.99</v>
          </cell>
          <cell r="E71">
            <v>1247</v>
          </cell>
        </row>
        <row r="72">
          <cell r="C72">
            <v>49.97</v>
          </cell>
          <cell r="E72">
            <v>1234</v>
          </cell>
        </row>
        <row r="73">
          <cell r="C73">
            <v>50</v>
          </cell>
          <cell r="E73">
            <v>1221</v>
          </cell>
        </row>
        <row r="74">
          <cell r="C74">
            <v>49.99</v>
          </cell>
          <cell r="E74">
            <v>1215</v>
          </cell>
        </row>
        <row r="75">
          <cell r="C75">
            <v>49.98</v>
          </cell>
          <cell r="E75">
            <v>1239</v>
          </cell>
        </row>
        <row r="76">
          <cell r="C76">
            <v>49.97</v>
          </cell>
          <cell r="E76">
            <v>1269</v>
          </cell>
        </row>
        <row r="77">
          <cell r="C77">
            <v>49.98</v>
          </cell>
          <cell r="E77">
            <v>1312</v>
          </cell>
        </row>
        <row r="78">
          <cell r="C78">
            <v>49.97</v>
          </cell>
          <cell r="E78">
            <v>1371</v>
          </cell>
        </row>
        <row r="79">
          <cell r="C79">
            <v>50.03</v>
          </cell>
          <cell r="E79">
            <v>1376</v>
          </cell>
        </row>
        <row r="80">
          <cell r="C80">
            <v>50.03</v>
          </cell>
          <cell r="E80">
            <v>1375</v>
          </cell>
        </row>
        <row r="81">
          <cell r="C81">
            <v>50.02</v>
          </cell>
          <cell r="E81">
            <v>1354</v>
          </cell>
        </row>
        <row r="82">
          <cell r="C82">
            <v>50.04</v>
          </cell>
          <cell r="E82">
            <v>1319</v>
          </cell>
        </row>
        <row r="83">
          <cell r="C83">
            <v>50.02</v>
          </cell>
          <cell r="E83">
            <v>1302</v>
          </cell>
        </row>
        <row r="84">
          <cell r="C84">
            <v>50.04</v>
          </cell>
          <cell r="E84">
            <v>1268.33</v>
          </cell>
        </row>
        <row r="85">
          <cell r="C85">
            <v>50.04</v>
          </cell>
          <cell r="E85">
            <v>1236.27</v>
          </cell>
        </row>
        <row r="86">
          <cell r="C86">
            <v>50.02</v>
          </cell>
          <cell r="E86">
            <v>1198.28</v>
          </cell>
        </row>
        <row r="87">
          <cell r="C87">
            <v>50</v>
          </cell>
          <cell r="E87">
            <v>1191.5</v>
          </cell>
        </row>
        <row r="88">
          <cell r="C88">
            <v>50.03</v>
          </cell>
          <cell r="E88">
            <v>1167.18</v>
          </cell>
        </row>
        <row r="89">
          <cell r="C89">
            <v>50.07</v>
          </cell>
          <cell r="E89">
            <v>1135.0999999999999</v>
          </cell>
        </row>
        <row r="90">
          <cell r="C90">
            <v>50.04</v>
          </cell>
          <cell r="E90">
            <v>1120.53</v>
          </cell>
        </row>
        <row r="91">
          <cell r="C91">
            <v>50.03</v>
          </cell>
          <cell r="E91">
            <v>1078.47</v>
          </cell>
        </row>
        <row r="92">
          <cell r="C92">
            <v>50.01</v>
          </cell>
          <cell r="E92">
            <v>1044.18</v>
          </cell>
        </row>
        <row r="93">
          <cell r="C93">
            <v>50</v>
          </cell>
          <cell r="E93">
            <v>1043.71</v>
          </cell>
        </row>
        <row r="94">
          <cell r="C94">
            <v>50.01</v>
          </cell>
          <cell r="E94">
            <v>1040.79</v>
          </cell>
        </row>
        <row r="95">
          <cell r="C95">
            <v>50.01</v>
          </cell>
          <cell r="E95">
            <v>1059.17</v>
          </cell>
        </row>
        <row r="96">
          <cell r="C96">
            <v>50.03</v>
          </cell>
          <cell r="E96">
            <v>1040.49</v>
          </cell>
        </row>
        <row r="97">
          <cell r="C97">
            <v>49.95</v>
          </cell>
          <cell r="E97">
            <v>1011.64</v>
          </cell>
        </row>
        <row r="98">
          <cell r="C98">
            <v>50.01</v>
          </cell>
          <cell r="E98">
            <v>1006.08</v>
          </cell>
        </row>
        <row r="99">
          <cell r="C99">
            <v>49.99</v>
          </cell>
          <cell r="E99">
            <v>1008.56</v>
          </cell>
        </row>
        <row r="100">
          <cell r="C100">
            <v>50</v>
          </cell>
          <cell r="E100">
            <v>1009.67</v>
          </cell>
        </row>
        <row r="101">
          <cell r="C101">
            <v>50.01458333333332</v>
          </cell>
        </row>
      </sheetData>
      <sheetData sheetId="9">
        <row r="34">
          <cell r="I34">
            <v>36.4</v>
          </cell>
        </row>
        <row r="36">
          <cell r="I36">
            <v>10.11</v>
          </cell>
        </row>
        <row r="70">
          <cell r="I70">
            <v>282.05085000000003</v>
          </cell>
        </row>
      </sheetData>
      <sheetData sheetId="10"/>
      <sheetData sheetId="11"/>
      <sheetData sheetId="12"/>
      <sheetData sheetId="13">
        <row r="7">
          <cell r="D7">
            <v>180</v>
          </cell>
          <cell r="E7">
            <v>150</v>
          </cell>
          <cell r="F7">
            <v>180</v>
          </cell>
          <cell r="G7">
            <v>180</v>
          </cell>
          <cell r="H7">
            <v>60</v>
          </cell>
          <cell r="I7">
            <v>140</v>
          </cell>
          <cell r="J7">
            <v>150</v>
          </cell>
          <cell r="K7">
            <v>180</v>
          </cell>
          <cell r="L7">
            <v>180</v>
          </cell>
          <cell r="M7">
            <v>220</v>
          </cell>
          <cell r="N7">
            <v>160</v>
          </cell>
          <cell r="O7">
            <v>160</v>
          </cell>
          <cell r="P7">
            <v>200</v>
          </cell>
          <cell r="Q7">
            <v>140</v>
          </cell>
          <cell r="R7">
            <v>120</v>
          </cell>
          <cell r="S7">
            <v>100</v>
          </cell>
          <cell r="T7">
            <v>100</v>
          </cell>
          <cell r="U7">
            <v>170</v>
          </cell>
          <cell r="V7">
            <v>120</v>
          </cell>
          <cell r="W7">
            <v>100</v>
          </cell>
          <cell r="X7">
            <v>100</v>
          </cell>
          <cell r="Y7">
            <v>100</v>
          </cell>
          <cell r="Z7">
            <v>180</v>
          </cell>
          <cell r="AA7">
            <v>220</v>
          </cell>
        </row>
        <row r="13">
          <cell r="AJ13">
            <v>349.44603491018916</v>
          </cell>
          <cell r="BA13">
            <v>653.87306137506084</v>
          </cell>
          <cell r="BF13">
            <v>10761</v>
          </cell>
          <cell r="BH13">
            <v>10739.065000000001</v>
          </cell>
        </row>
        <row r="14">
          <cell r="AJ14">
            <v>165.85180055401656</v>
          </cell>
          <cell r="BA14">
            <v>221.13573407202213</v>
          </cell>
          <cell r="BF14">
            <v>4434.9999999999991</v>
          </cell>
          <cell r="BH14">
            <v>4417.0299999999988</v>
          </cell>
        </row>
        <row r="16">
          <cell r="AJ16">
            <v>183.59423435617262</v>
          </cell>
          <cell r="BA16">
            <v>432.73732730303874</v>
          </cell>
          <cell r="BF16">
            <v>6326.0000000000009</v>
          </cell>
          <cell r="BH16">
            <v>6322.0350000000008</v>
          </cell>
        </row>
        <row r="20">
          <cell r="D20">
            <v>37.700000000000003</v>
          </cell>
          <cell r="E20">
            <v>37.1</v>
          </cell>
          <cell r="F20">
            <v>37.700000000000003</v>
          </cell>
          <cell r="G20">
            <v>14.7</v>
          </cell>
          <cell r="H20">
            <v>174.7</v>
          </cell>
          <cell r="I20">
            <v>14.7</v>
          </cell>
          <cell r="J20">
            <v>14.7</v>
          </cell>
          <cell r="K20">
            <v>25.6</v>
          </cell>
          <cell r="L20">
            <v>26.1</v>
          </cell>
          <cell r="M20">
            <v>54</v>
          </cell>
          <cell r="N20">
            <v>53.1</v>
          </cell>
          <cell r="O20">
            <v>53.7</v>
          </cell>
          <cell r="P20">
            <v>55</v>
          </cell>
          <cell r="Q20">
            <v>55</v>
          </cell>
          <cell r="R20">
            <v>54</v>
          </cell>
          <cell r="S20">
            <v>53.5</v>
          </cell>
          <cell r="T20">
            <v>53.5</v>
          </cell>
          <cell r="U20">
            <v>53.5</v>
          </cell>
          <cell r="V20">
            <v>53.5</v>
          </cell>
          <cell r="W20">
            <v>47.2</v>
          </cell>
          <cell r="X20">
            <v>47</v>
          </cell>
          <cell r="Y20">
            <v>47</v>
          </cell>
          <cell r="Z20">
            <v>47</v>
          </cell>
          <cell r="AA20">
            <v>47</v>
          </cell>
          <cell r="AC20">
            <v>174.7</v>
          </cell>
        </row>
        <row r="28">
          <cell r="D28">
            <v>446.89</v>
          </cell>
          <cell r="E28">
            <v>441.69</v>
          </cell>
          <cell r="F28">
            <v>441.83000000000004</v>
          </cell>
          <cell r="G28">
            <v>437.95</v>
          </cell>
          <cell r="H28">
            <v>458.95</v>
          </cell>
          <cell r="I28">
            <v>469.49</v>
          </cell>
          <cell r="J28">
            <v>468.5</v>
          </cell>
          <cell r="K28">
            <v>488.23</v>
          </cell>
          <cell r="L28">
            <v>487.52</v>
          </cell>
          <cell r="M28">
            <v>481.34000000000003</v>
          </cell>
          <cell r="N28">
            <v>481.03000000000003</v>
          </cell>
          <cell r="O28">
            <v>460.42999999999995</v>
          </cell>
          <cell r="P28">
            <v>451.53</v>
          </cell>
          <cell r="Q28">
            <v>433.64</v>
          </cell>
          <cell r="R28">
            <v>433.64</v>
          </cell>
          <cell r="S28">
            <v>435.95000000000005</v>
          </cell>
          <cell r="T28">
            <v>433.68</v>
          </cell>
          <cell r="U28">
            <v>438.38</v>
          </cell>
          <cell r="V28">
            <v>476.58000000000004</v>
          </cell>
          <cell r="W28">
            <v>510.74</v>
          </cell>
          <cell r="X28">
            <v>523.82000000000005</v>
          </cell>
          <cell r="Y28">
            <v>528.47</v>
          </cell>
          <cell r="Z28">
            <v>480.72</v>
          </cell>
          <cell r="AA28">
            <v>465.19999999999993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0">
        <row r="2">
          <cell r="C2">
            <v>44116</v>
          </cell>
        </row>
        <row r="26">
          <cell r="I26">
            <v>17935</v>
          </cell>
        </row>
        <row r="28">
          <cell r="I28">
            <v>6770</v>
          </cell>
        </row>
        <row r="29">
          <cell r="I29">
            <v>4350</v>
          </cell>
        </row>
        <row r="30">
          <cell r="I30">
            <v>4000</v>
          </cell>
        </row>
      </sheetData>
      <sheetData sheetId="41"/>
      <sheetData sheetId="42"/>
      <sheetData sheetId="43"/>
      <sheetData sheetId="44"/>
      <sheetData sheetId="45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F11">
            <v>20</v>
          </cell>
          <cell r="W11">
            <v>158.28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3"/>
      <sheetData sheetId="84"/>
      <sheetData sheetId="85"/>
      <sheetData sheetId="86"/>
      <sheetData sheetId="89"/>
      <sheetData sheetId="90"/>
      <sheetData sheetId="91"/>
      <sheetData sheetId="95"/>
      <sheetData sheetId="96"/>
      <sheetData sheetId="97"/>
      <sheetData sheetId="98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B380"/>
  <sheetViews>
    <sheetView tabSelected="1" view="pageBreakPreview" topLeftCell="A21" zoomScale="70" zoomScaleNormal="70" zoomScaleSheetLayoutView="70" workbookViewId="0">
      <selection activeCell="O45" sqref="O45"/>
    </sheetView>
  </sheetViews>
  <sheetFormatPr defaultColWidth="4.8984375" defaultRowHeight="15"/>
  <cols>
    <col min="1" max="1" width="5.796875" style="8" customWidth="1"/>
    <col min="2" max="2" width="7.5" style="8" customWidth="1"/>
    <col min="3" max="3" width="8.3984375" style="8" customWidth="1"/>
    <col min="4" max="4" width="10.19921875" style="8" customWidth="1"/>
    <col min="5" max="5" width="9" style="8" customWidth="1"/>
    <col min="6" max="6" width="8.8984375" style="8" customWidth="1"/>
    <col min="7" max="7" width="9.8984375" style="8" customWidth="1"/>
    <col min="8" max="8" width="9.796875" style="8" customWidth="1"/>
    <col min="9" max="9" width="8.59765625" style="8" customWidth="1"/>
    <col min="10" max="10" width="12" style="8" customWidth="1"/>
    <col min="11" max="11" width="10.796875" style="8" customWidth="1"/>
    <col min="12" max="12" width="10.69921875" style="8" customWidth="1"/>
    <col min="13" max="13" width="11.09765625" style="8" customWidth="1"/>
    <col min="14" max="14" width="11.796875" style="8" customWidth="1"/>
    <col min="15" max="15" width="6.3984375" style="8" customWidth="1"/>
    <col min="16" max="16" width="15" style="8" customWidth="1"/>
    <col min="17" max="17" width="19.3984375" style="21" customWidth="1"/>
    <col min="18" max="19" width="26.8984375" style="8" customWidth="1"/>
    <col min="20" max="20" width="22.09765625" style="8" customWidth="1"/>
    <col min="21" max="21" width="21.09765625" style="8" customWidth="1"/>
    <col min="22" max="22" width="22.796875" style="8" customWidth="1"/>
    <col min="23" max="23" width="23.796875" style="8" customWidth="1"/>
    <col min="24" max="24" width="22.8984375" style="8" customWidth="1"/>
    <col min="25" max="25" width="30.5" style="282" customWidth="1"/>
    <col min="26" max="26" width="30.19921875" style="282" customWidth="1"/>
    <col min="27" max="27" width="37.796875" style="282" customWidth="1"/>
    <col min="28" max="28" width="17.5" style="8" customWidth="1"/>
    <col min="29" max="29" width="23.5" style="8" customWidth="1"/>
    <col min="30" max="30" width="23.8984375" style="8" customWidth="1"/>
    <col min="31" max="31" width="12.09765625" style="8" customWidth="1"/>
    <col min="32" max="32" width="18.796875" style="8" customWidth="1"/>
    <col min="33" max="33" width="18.296875" style="8" customWidth="1"/>
    <col min="34" max="34" width="28.296875" style="8" customWidth="1"/>
    <col min="35" max="40" width="4.8984375" style="8" customWidth="1"/>
    <col min="41" max="41" width="4.8984375" style="8"/>
    <col min="42" max="43" width="13.3984375" style="8" customWidth="1"/>
    <col min="44" max="45" width="4.8984375" style="8"/>
    <col min="46" max="46" width="22.19921875" style="8" customWidth="1"/>
    <col min="47" max="16384" width="4.8984375" style="8"/>
  </cols>
  <sheetData>
    <row r="1" spans="1:43" ht="13.5" customHeight="1">
      <c r="A1" s="1" t="s">
        <v>0</v>
      </c>
      <c r="B1" s="2"/>
      <c r="C1" s="2"/>
      <c r="D1" s="3">
        <f>E14</f>
        <v>44116</v>
      </c>
      <c r="E1" s="4"/>
      <c r="F1" s="4"/>
      <c r="G1" s="5"/>
      <c r="H1" s="5"/>
      <c r="I1" s="5"/>
      <c r="J1" s="5"/>
      <c r="K1" s="5"/>
      <c r="L1" s="6"/>
      <c r="M1" s="5"/>
      <c r="N1" s="7"/>
      <c r="P1" s="9"/>
      <c r="Q1" s="10"/>
      <c r="R1" s="9"/>
      <c r="S1" s="9"/>
      <c r="T1" s="11"/>
      <c r="U1" s="11"/>
      <c r="V1" s="12"/>
      <c r="W1" s="12"/>
      <c r="X1" s="12"/>
      <c r="Y1" s="13"/>
      <c r="Z1" s="13"/>
      <c r="AA1" s="13"/>
      <c r="AB1" s="14"/>
      <c r="AE1" s="15"/>
      <c r="AF1" s="9"/>
    </row>
    <row r="2" spans="1:43" ht="18.75" customHeight="1" thickBot="1">
      <c r="A2" s="16"/>
      <c r="B2" s="17"/>
      <c r="C2" s="9"/>
      <c r="D2" s="15"/>
      <c r="E2" s="18" t="s">
        <v>1</v>
      </c>
      <c r="F2" s="15"/>
      <c r="G2" s="15"/>
      <c r="H2" s="15"/>
      <c r="I2" s="15"/>
      <c r="J2" s="15"/>
      <c r="K2" s="15"/>
      <c r="L2" s="15"/>
      <c r="M2" s="15"/>
      <c r="N2" s="19"/>
      <c r="P2" s="15"/>
      <c r="Q2" s="20"/>
      <c r="R2" s="21"/>
      <c r="S2" s="21"/>
      <c r="T2" s="22"/>
      <c r="U2" s="15"/>
      <c r="V2" s="23"/>
      <c r="W2" s="23"/>
      <c r="X2" s="23"/>
      <c r="Y2" s="24"/>
      <c r="Z2" s="24"/>
      <c r="AA2" s="24"/>
      <c r="AB2" s="14"/>
      <c r="AC2" s="23"/>
      <c r="AE2" s="15"/>
      <c r="AF2" s="15"/>
    </row>
    <row r="3" spans="1:43" ht="16.5" customHeight="1" thickBot="1">
      <c r="A3" s="25"/>
      <c r="B3" s="15"/>
      <c r="C3" s="15"/>
      <c r="D3" s="15"/>
      <c r="E3" s="15"/>
      <c r="F3" s="15"/>
      <c r="G3" s="11" t="s">
        <v>2</v>
      </c>
      <c r="H3" s="11"/>
      <c r="I3" s="11"/>
      <c r="J3" s="26"/>
      <c r="K3" s="27" t="s">
        <v>3</v>
      </c>
      <c r="L3" s="28">
        <f>E14+1</f>
        <v>44117</v>
      </c>
      <c r="M3" s="29"/>
      <c r="N3" s="30"/>
      <c r="P3" s="15"/>
      <c r="Q3" s="15"/>
      <c r="R3" s="21"/>
      <c r="S3" s="21"/>
      <c r="T3" s="15"/>
      <c r="U3" s="15"/>
      <c r="V3" s="23"/>
      <c r="W3" s="23"/>
      <c r="X3" s="23"/>
      <c r="Y3" s="24"/>
      <c r="Z3" s="24"/>
      <c r="AA3" s="24"/>
      <c r="AB3" s="14"/>
      <c r="AC3" s="23"/>
      <c r="AE3" s="15"/>
      <c r="AF3" s="15"/>
    </row>
    <row r="4" spans="1:43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9"/>
      <c r="P4" s="15"/>
      <c r="Q4" s="15"/>
      <c r="R4" s="21"/>
      <c r="S4" s="21"/>
      <c r="T4" s="15"/>
      <c r="U4" s="15"/>
      <c r="V4" s="23"/>
      <c r="W4" s="23"/>
      <c r="X4" s="23"/>
      <c r="Y4" s="24"/>
      <c r="Z4" s="24"/>
      <c r="AA4" s="24"/>
      <c r="AB4" s="14"/>
      <c r="AC4" s="23"/>
      <c r="AE4" s="15"/>
      <c r="AF4" s="15"/>
    </row>
    <row r="5" spans="1:43" ht="16.5" customHeight="1">
      <c r="A5" s="31" t="s">
        <v>4</v>
      </c>
      <c r="B5" s="15"/>
      <c r="C5" s="15"/>
      <c r="D5" s="15"/>
      <c r="E5" s="15"/>
      <c r="F5" s="15"/>
      <c r="G5" s="15"/>
      <c r="H5" s="15"/>
      <c r="I5" s="15"/>
      <c r="J5" s="32" t="s">
        <v>5</v>
      </c>
      <c r="K5" s="33"/>
      <c r="L5" s="15"/>
      <c r="M5" s="15"/>
      <c r="N5" s="19"/>
      <c r="P5" s="15"/>
      <c r="Q5" s="20"/>
      <c r="R5" s="20"/>
      <c r="S5" s="20"/>
      <c r="T5" s="34"/>
      <c r="U5" s="34"/>
      <c r="V5" s="23"/>
      <c r="W5" s="23"/>
      <c r="X5" s="23"/>
      <c r="Y5" s="24"/>
      <c r="Z5" s="24"/>
      <c r="AA5" s="24"/>
      <c r="AB5" s="14"/>
      <c r="AC5" s="23"/>
      <c r="AE5" s="15"/>
      <c r="AF5" s="15"/>
    </row>
    <row r="6" spans="1:43" ht="16.5" customHeight="1">
      <c r="A6" s="25"/>
      <c r="B6" s="35" t="s">
        <v>6</v>
      </c>
      <c r="C6" s="35"/>
      <c r="D6" s="36"/>
      <c r="E6" s="15"/>
      <c r="F6" s="15"/>
      <c r="G6" s="15"/>
      <c r="H6" s="15"/>
      <c r="I6" s="15"/>
      <c r="J6" s="15"/>
      <c r="K6" s="33" t="s">
        <v>7</v>
      </c>
      <c r="L6" s="15"/>
      <c r="M6" s="15"/>
      <c r="N6" s="19"/>
      <c r="P6" s="15"/>
      <c r="Q6" s="15"/>
      <c r="R6" s="21"/>
      <c r="S6" s="21"/>
      <c r="T6" s="15"/>
      <c r="U6" s="15"/>
      <c r="V6" s="23"/>
      <c r="W6" s="23"/>
      <c r="X6" s="23"/>
      <c r="Y6" s="24"/>
      <c r="Z6" s="24"/>
      <c r="AA6" s="24"/>
      <c r="AB6" s="14"/>
      <c r="AC6" s="23"/>
      <c r="AE6" s="15"/>
      <c r="AF6" s="15"/>
    </row>
    <row r="7" spans="1:43" ht="16.5" customHeight="1">
      <c r="A7" s="25"/>
      <c r="B7" s="35" t="s">
        <v>8</v>
      </c>
      <c r="C7" s="35"/>
      <c r="D7" s="36"/>
      <c r="E7" s="15"/>
      <c r="F7" s="15"/>
      <c r="G7" s="15"/>
      <c r="H7" s="15"/>
      <c r="I7" s="15"/>
      <c r="J7" s="15"/>
      <c r="K7" s="37" t="s">
        <v>9</v>
      </c>
      <c r="M7" s="15"/>
      <c r="N7" s="19"/>
      <c r="P7" s="15"/>
      <c r="Q7" s="15"/>
      <c r="R7" s="21"/>
      <c r="S7" s="21"/>
      <c r="T7" s="15"/>
      <c r="U7" s="15"/>
      <c r="V7" s="23"/>
      <c r="W7" s="23"/>
      <c r="X7" s="23"/>
      <c r="Y7" s="24"/>
      <c r="Z7" s="24"/>
      <c r="AA7" s="24"/>
      <c r="AB7" s="14"/>
      <c r="AC7" s="23"/>
      <c r="AE7" s="15"/>
      <c r="AF7" s="15"/>
    </row>
    <row r="8" spans="1:43" ht="16.5" customHeight="1">
      <c r="A8" s="25"/>
      <c r="B8" s="38" t="s">
        <v>10</v>
      </c>
      <c r="C8" s="38"/>
      <c r="D8" s="38"/>
      <c r="E8" s="15"/>
      <c r="F8" s="15"/>
      <c r="G8" s="15"/>
      <c r="H8" s="15"/>
      <c r="I8" s="15"/>
      <c r="J8" s="15"/>
      <c r="K8" s="33"/>
      <c r="L8" s="15"/>
      <c r="M8" s="15"/>
      <c r="N8" s="19"/>
      <c r="P8" s="15"/>
      <c r="Q8" s="20"/>
      <c r="R8" s="21"/>
      <c r="S8" s="21"/>
      <c r="T8" s="15"/>
      <c r="U8" s="39"/>
      <c r="V8" s="23"/>
      <c r="W8" s="23"/>
      <c r="X8" s="23"/>
      <c r="Y8" s="24"/>
      <c r="Z8" s="24"/>
      <c r="AA8" s="24"/>
      <c r="AB8" s="14"/>
      <c r="AC8" s="23"/>
      <c r="AE8" s="15"/>
      <c r="AF8" s="15"/>
    </row>
    <row r="9" spans="1:43" ht="16.5" customHeight="1">
      <c r="A9" s="25"/>
      <c r="B9" s="33"/>
      <c r="C9" s="33"/>
      <c r="D9" s="15"/>
      <c r="E9" s="15"/>
      <c r="F9" s="15"/>
      <c r="G9" s="15"/>
      <c r="H9" s="15"/>
      <c r="I9" s="15"/>
      <c r="J9" s="15"/>
      <c r="K9" s="33"/>
      <c r="L9" s="15"/>
      <c r="M9" s="15"/>
      <c r="N9" s="19"/>
      <c r="P9" s="15"/>
      <c r="Q9" s="20"/>
      <c r="R9" s="21"/>
      <c r="S9" s="21"/>
      <c r="T9" s="15"/>
      <c r="U9" s="39"/>
      <c r="V9" s="23"/>
      <c r="W9" s="23"/>
      <c r="X9" s="23"/>
      <c r="Y9" s="24"/>
      <c r="Z9" s="24"/>
      <c r="AA9" s="24"/>
      <c r="AB9" s="14"/>
      <c r="AC9" s="23"/>
      <c r="AE9" s="15"/>
      <c r="AF9" s="15"/>
    </row>
    <row r="10" spans="1:43" ht="24" customHeight="1">
      <c r="A10" s="25"/>
      <c r="B10" s="15"/>
      <c r="C10" s="15"/>
      <c r="D10" s="40" t="s">
        <v>11</v>
      </c>
      <c r="E10" s="40"/>
      <c r="F10" s="40"/>
      <c r="G10" s="40"/>
      <c r="H10" s="40"/>
      <c r="I10" s="40"/>
      <c r="J10" s="40"/>
      <c r="K10" s="40"/>
      <c r="L10" s="15"/>
      <c r="M10" s="15"/>
      <c r="N10" s="19"/>
      <c r="O10" s="15"/>
      <c r="P10" s="15"/>
      <c r="Q10" s="41" t="s">
        <v>12</v>
      </c>
      <c r="R10" s="42"/>
      <c r="S10" s="43"/>
      <c r="T10" s="44">
        <f>[1]Report_DPS!$I$70*100</f>
        <v>28205.085000000003</v>
      </c>
      <c r="U10" s="45" t="s">
        <v>13</v>
      </c>
      <c r="V10" s="23"/>
      <c r="W10" s="23"/>
      <c r="X10" s="23"/>
      <c r="Y10" s="24"/>
      <c r="Z10" s="24"/>
      <c r="AA10" s="24"/>
      <c r="AB10" s="14"/>
      <c r="AC10" s="23"/>
      <c r="AE10" s="15"/>
      <c r="AF10" s="15"/>
    </row>
    <row r="11" spans="1:43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9"/>
      <c r="O11" s="15"/>
      <c r="P11" s="15"/>
      <c r="Q11" s="46" t="s">
        <v>14</v>
      </c>
      <c r="R11" s="47"/>
      <c r="S11" s="48"/>
      <c r="T11" s="49">
        <f>[1]Report_DPS!$I$36*100</f>
        <v>1011</v>
      </c>
      <c r="U11" s="50" t="s">
        <v>13</v>
      </c>
      <c r="V11" s="23"/>
      <c r="W11" s="23"/>
      <c r="X11" s="23"/>
      <c r="Y11" s="24"/>
      <c r="Z11" s="24"/>
      <c r="AA11" s="24"/>
      <c r="AB11" s="14"/>
      <c r="AC11" s="23"/>
      <c r="AE11" s="15"/>
      <c r="AF11" s="15"/>
    </row>
    <row r="12" spans="1:43" ht="16.5" customHeight="1" thickBot="1">
      <c r="A12" s="25"/>
      <c r="B12" s="15"/>
      <c r="C12" s="51" t="s">
        <v>15</v>
      </c>
      <c r="E12" s="52"/>
      <c r="F12" s="15"/>
      <c r="G12" s="15"/>
      <c r="H12" s="15"/>
      <c r="I12" s="15"/>
      <c r="J12" s="15"/>
      <c r="K12" s="15"/>
      <c r="L12" s="15"/>
      <c r="M12" s="15"/>
      <c r="N12" s="19"/>
      <c r="O12" s="15"/>
      <c r="P12" s="15"/>
      <c r="Q12" s="46" t="s">
        <v>16</v>
      </c>
      <c r="R12" s="47"/>
      <c r="S12" s="47"/>
      <c r="T12" s="53">
        <f>[1]Report_DPS!$I$34*100</f>
        <v>3640</v>
      </c>
      <c r="U12" s="54" t="s">
        <v>13</v>
      </c>
      <c r="V12" s="23"/>
      <c r="W12" s="23"/>
      <c r="X12" s="23"/>
      <c r="Y12" s="24"/>
      <c r="Z12" s="24"/>
      <c r="AA12" s="24"/>
      <c r="AB12" s="14"/>
      <c r="AC12" s="55" t="s">
        <v>17</v>
      </c>
      <c r="AD12" s="55" t="s">
        <v>18</v>
      </c>
      <c r="AE12" s="56" t="s">
        <v>19</v>
      </c>
      <c r="AF12" s="56" t="s">
        <v>20</v>
      </c>
      <c r="AG12" s="56" t="s">
        <v>21</v>
      </c>
      <c r="AH12" s="57" t="s">
        <v>22</v>
      </c>
    </row>
    <row r="13" spans="1:43" ht="16.5" customHeight="1" thickBot="1">
      <c r="A13" s="25"/>
      <c r="B13" s="15"/>
      <c r="C13" s="51"/>
      <c r="D13" s="52"/>
      <c r="F13" s="58"/>
      <c r="G13" s="58"/>
      <c r="H13" s="58"/>
      <c r="I13" s="58"/>
      <c r="J13" s="59" t="s">
        <v>23</v>
      </c>
      <c r="K13" s="60"/>
      <c r="L13" s="61"/>
      <c r="M13" s="62">
        <f>J55</f>
        <v>1439.6</v>
      </c>
      <c r="N13" s="19"/>
      <c r="O13" s="15"/>
      <c r="P13" s="15"/>
      <c r="Q13" s="63"/>
      <c r="R13" s="64"/>
      <c r="S13" s="64"/>
      <c r="T13" s="65"/>
      <c r="U13" s="66"/>
      <c r="V13" s="23"/>
      <c r="W13" s="23"/>
      <c r="X13" s="23"/>
      <c r="Y13" s="24"/>
      <c r="Z13" s="24"/>
      <c r="AA13" s="24"/>
      <c r="AB13" s="14"/>
      <c r="AC13" s="67">
        <v>1</v>
      </c>
      <c r="AD13" s="68" t="s">
        <v>24</v>
      </c>
      <c r="AE13" s="69">
        <f>IF([1]Report_Actual_RTD!C5="","",[1]Report_Actual_RTD!C5)</f>
        <v>50.04</v>
      </c>
      <c r="AF13" s="70"/>
      <c r="AG13" s="68">
        <f>[1]Report_Actual_RTD!E5</f>
        <v>901.55</v>
      </c>
      <c r="AH13" s="71"/>
      <c r="AI13" s="72"/>
    </row>
    <row r="14" spans="1:43" ht="16.5" customHeight="1" thickBot="1">
      <c r="A14" s="25"/>
      <c r="B14" s="15"/>
      <c r="C14" s="51" t="s">
        <v>25</v>
      </c>
      <c r="E14" s="28">
        <f>'[1]Form-1_AnticipatedVsActual_BI'!$C$2</f>
        <v>44116</v>
      </c>
      <c r="F14" s="29"/>
      <c r="G14" s="58"/>
      <c r="H14" s="58"/>
      <c r="I14" s="58"/>
      <c r="J14" s="73" t="s">
        <v>26</v>
      </c>
      <c r="K14" s="74"/>
      <c r="L14" s="75"/>
      <c r="M14" s="76">
        <f>J56</f>
        <v>864.54</v>
      </c>
      <c r="N14" s="19"/>
      <c r="O14" s="15"/>
      <c r="P14" s="15"/>
      <c r="Q14" s="46" t="s">
        <v>27</v>
      </c>
      <c r="R14" s="47"/>
      <c r="S14" s="47"/>
      <c r="T14" s="53">
        <f>'[1]Report_DPS (HPSLDC)'!N33*100</f>
        <v>10761</v>
      </c>
      <c r="U14" s="54" t="s">
        <v>13</v>
      </c>
      <c r="V14" s="23"/>
      <c r="W14" s="23"/>
      <c r="X14" s="23"/>
      <c r="Y14" s="24"/>
      <c r="Z14" s="24"/>
      <c r="AA14" s="24"/>
      <c r="AB14" s="14"/>
      <c r="AC14" s="77">
        <v>2</v>
      </c>
      <c r="AD14" s="78" t="s">
        <v>28</v>
      </c>
      <c r="AE14" s="79">
        <f>IF([1]Report_Actual_RTD!C6="","",[1]Report_Actual_RTD!C6)</f>
        <v>50.07</v>
      </c>
      <c r="AF14" s="80"/>
      <c r="AG14" s="81">
        <f>[1]Report_Actual_RTD!E6</f>
        <v>893.96</v>
      </c>
      <c r="AH14" s="82"/>
      <c r="AI14" s="72"/>
    </row>
    <row r="15" spans="1:43" ht="16.5" customHeight="1" thickBot="1">
      <c r="A15" s="83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84"/>
      <c r="O15" s="15"/>
      <c r="P15" s="15"/>
      <c r="Q15" s="85"/>
      <c r="R15" s="86"/>
      <c r="S15" s="86"/>
      <c r="T15" s="87"/>
      <c r="U15" s="88"/>
      <c r="V15" s="23"/>
      <c r="W15" s="23"/>
      <c r="X15" s="23"/>
      <c r="Y15" s="24"/>
      <c r="Z15" s="24"/>
      <c r="AA15" s="24"/>
      <c r="AB15" s="14"/>
      <c r="AC15" s="89">
        <v>3</v>
      </c>
      <c r="AD15" s="81" t="s">
        <v>29</v>
      </c>
      <c r="AE15" s="79">
        <f>IF([1]Report_Actual_RTD!C7="","",[1]Report_Actual_RTD!C7)</f>
        <v>49.97</v>
      </c>
      <c r="AF15" s="90"/>
      <c r="AG15" s="81">
        <f>[1]Report_Actual_RTD!E7</f>
        <v>889.24</v>
      </c>
      <c r="AH15" s="82"/>
      <c r="AP15" s="91" t="s">
        <v>30</v>
      </c>
    </row>
    <row r="16" spans="1:43" ht="18.75" customHeight="1">
      <c r="A16" s="92" t="s">
        <v>31</v>
      </c>
      <c r="B16" s="93" t="s">
        <v>32</v>
      </c>
      <c r="C16" s="93"/>
      <c r="D16" s="93"/>
      <c r="E16" s="93"/>
      <c r="F16" s="93" t="s">
        <v>33</v>
      </c>
      <c r="G16" s="93" t="s">
        <v>34</v>
      </c>
      <c r="H16" s="93" t="s">
        <v>35</v>
      </c>
      <c r="I16" s="94" t="s">
        <v>36</v>
      </c>
      <c r="J16" s="95"/>
      <c r="K16" s="96"/>
      <c r="L16" s="93" t="s">
        <v>37</v>
      </c>
      <c r="M16" s="93" t="s">
        <v>38</v>
      </c>
      <c r="N16" s="97" t="s">
        <v>39</v>
      </c>
      <c r="O16" s="15"/>
      <c r="P16" s="15"/>
      <c r="Q16" s="98" t="s">
        <v>31</v>
      </c>
      <c r="R16" s="99" t="s">
        <v>32</v>
      </c>
      <c r="S16" s="99"/>
      <c r="T16" s="99"/>
      <c r="U16" s="100"/>
      <c r="V16" s="101" t="s">
        <v>40</v>
      </c>
      <c r="W16" s="102" t="s">
        <v>41</v>
      </c>
      <c r="X16" s="102" t="s">
        <v>42</v>
      </c>
      <c r="Y16" s="103" t="s">
        <v>43</v>
      </c>
      <c r="Z16" s="103" t="s">
        <v>44</v>
      </c>
      <c r="AA16" s="103" t="s">
        <v>45</v>
      </c>
      <c r="AB16" s="104" t="s">
        <v>46</v>
      </c>
      <c r="AC16" s="105">
        <v>4</v>
      </c>
      <c r="AD16" s="78" t="s">
        <v>47</v>
      </c>
      <c r="AE16" s="79">
        <f>IF([1]Report_Actual_RTD!C8="","",[1]Report_Actual_RTD!C8)</f>
        <v>49.96</v>
      </c>
      <c r="AF16" s="106">
        <f>IF(SUM(AE13:AE16)&gt;0,AVERAGE(AE13:AE16),"")</f>
        <v>50.01</v>
      </c>
      <c r="AG16" s="81">
        <f>[1]Report_Actual_RTD!E8</f>
        <v>906.1</v>
      </c>
      <c r="AH16" s="82">
        <f>IF(SUM(AG13:AG16)&gt;0,AVERAGE(AG13:AG16),0)</f>
        <v>897.71249999999998</v>
      </c>
      <c r="AP16" s="107" t="s">
        <v>48</v>
      </c>
      <c r="AQ16" s="107" t="s">
        <v>31</v>
      </c>
    </row>
    <row r="17" spans="1:46" ht="18.75" customHeight="1">
      <c r="A17" s="108"/>
      <c r="B17" s="93"/>
      <c r="C17" s="93"/>
      <c r="D17" s="93"/>
      <c r="E17" s="93"/>
      <c r="F17" s="93"/>
      <c r="G17" s="93"/>
      <c r="H17" s="93"/>
      <c r="I17" s="109" t="s">
        <v>46</v>
      </c>
      <c r="J17" s="109" t="s">
        <v>49</v>
      </c>
      <c r="K17" s="109" t="s">
        <v>50</v>
      </c>
      <c r="L17" s="93"/>
      <c r="M17" s="93"/>
      <c r="N17" s="97"/>
      <c r="O17" s="15"/>
      <c r="P17" s="15"/>
      <c r="Q17" s="110"/>
      <c r="R17" s="107"/>
      <c r="S17" s="107"/>
      <c r="T17" s="107"/>
      <c r="U17" s="111"/>
      <c r="V17" s="112"/>
      <c r="W17" s="113"/>
      <c r="X17" s="113"/>
      <c r="Y17" s="114"/>
      <c r="Z17" s="114"/>
      <c r="AA17" s="114"/>
      <c r="AB17" s="115"/>
      <c r="AC17" s="105">
        <v>5</v>
      </c>
      <c r="AD17" s="78" t="s">
        <v>51</v>
      </c>
      <c r="AE17" s="79">
        <f>IF([1]Report_Actual_RTD!C9="","",[1]Report_Actual_RTD!C9)</f>
        <v>49.97</v>
      </c>
      <c r="AF17" s="106"/>
      <c r="AG17" s="81">
        <f>[1]Report_Actual_RTD!E9</f>
        <v>890.73</v>
      </c>
      <c r="AH17" s="82"/>
      <c r="AP17" s="107"/>
      <c r="AQ17" s="107"/>
    </row>
    <row r="18" spans="1:46" ht="18.75" customHeight="1">
      <c r="A18" s="108"/>
      <c r="B18" s="93"/>
      <c r="C18" s="93"/>
      <c r="D18" s="93"/>
      <c r="E18" s="93"/>
      <c r="F18" s="93"/>
      <c r="G18" s="93"/>
      <c r="H18" s="93"/>
      <c r="I18" s="116"/>
      <c r="J18" s="116"/>
      <c r="K18" s="116"/>
      <c r="L18" s="93"/>
      <c r="M18" s="93"/>
      <c r="N18" s="97"/>
      <c r="O18" s="15"/>
      <c r="P18" s="15"/>
      <c r="Q18" s="110"/>
      <c r="R18" s="107"/>
      <c r="S18" s="107"/>
      <c r="T18" s="107"/>
      <c r="U18" s="111"/>
      <c r="V18" s="112"/>
      <c r="W18" s="113"/>
      <c r="X18" s="113"/>
      <c r="Y18" s="114"/>
      <c r="Z18" s="114"/>
      <c r="AA18" s="114"/>
      <c r="AB18" s="115"/>
      <c r="AC18" s="105">
        <v>6</v>
      </c>
      <c r="AD18" s="78" t="s">
        <v>52</v>
      </c>
      <c r="AE18" s="79">
        <f>IF([1]Report_Actual_RTD!C10="","",[1]Report_Actual_RTD!C10)</f>
        <v>49.99</v>
      </c>
      <c r="AF18" s="106"/>
      <c r="AG18" s="81">
        <f>[1]Report_Actual_RTD!E10</f>
        <v>892.25</v>
      </c>
      <c r="AH18" s="82"/>
      <c r="AP18" s="107"/>
      <c r="AQ18" s="107"/>
    </row>
    <row r="19" spans="1:46" ht="18.75" customHeight="1">
      <c r="A19" s="108"/>
      <c r="B19" s="93"/>
      <c r="C19" s="93"/>
      <c r="D19" s="93"/>
      <c r="E19" s="93"/>
      <c r="F19" s="93"/>
      <c r="G19" s="93"/>
      <c r="H19" s="93"/>
      <c r="I19" s="116"/>
      <c r="J19" s="116"/>
      <c r="K19" s="116"/>
      <c r="L19" s="93"/>
      <c r="M19" s="93"/>
      <c r="N19" s="97"/>
      <c r="O19" s="15"/>
      <c r="P19" s="15"/>
      <c r="Q19" s="110"/>
      <c r="R19" s="107"/>
      <c r="S19" s="107"/>
      <c r="T19" s="107"/>
      <c r="U19" s="111"/>
      <c r="V19" s="112"/>
      <c r="W19" s="113"/>
      <c r="X19" s="113"/>
      <c r="Y19" s="114"/>
      <c r="Z19" s="114"/>
      <c r="AA19" s="114"/>
      <c r="AB19" s="115"/>
      <c r="AC19" s="105">
        <v>7</v>
      </c>
      <c r="AD19" s="78" t="s">
        <v>53</v>
      </c>
      <c r="AE19" s="79">
        <f>IF([1]Report_Actual_RTD!C11="","",[1]Report_Actual_RTD!C11)</f>
        <v>50.03</v>
      </c>
      <c r="AF19" s="106"/>
      <c r="AG19" s="81">
        <f>[1]Report_Actual_RTD!E11</f>
        <v>892.93</v>
      </c>
      <c r="AH19" s="82"/>
      <c r="AP19" s="107"/>
      <c r="AQ19" s="107"/>
    </row>
    <row r="20" spans="1:46" ht="18.75" customHeight="1">
      <c r="A20" s="108"/>
      <c r="B20" s="93"/>
      <c r="C20" s="93"/>
      <c r="D20" s="93"/>
      <c r="E20" s="93"/>
      <c r="F20" s="93"/>
      <c r="G20" s="93"/>
      <c r="H20" s="93"/>
      <c r="I20" s="116"/>
      <c r="J20" s="116"/>
      <c r="K20" s="116"/>
      <c r="L20" s="93"/>
      <c r="M20" s="93"/>
      <c r="N20" s="97"/>
      <c r="O20" s="15"/>
      <c r="P20" s="15"/>
      <c r="Q20" s="110"/>
      <c r="R20" s="107"/>
      <c r="S20" s="107"/>
      <c r="T20" s="107"/>
      <c r="U20" s="111"/>
      <c r="V20" s="112"/>
      <c r="W20" s="113"/>
      <c r="X20" s="113"/>
      <c r="Y20" s="114"/>
      <c r="Z20" s="114"/>
      <c r="AA20" s="114"/>
      <c r="AB20" s="115"/>
      <c r="AC20" s="105">
        <v>8</v>
      </c>
      <c r="AD20" s="78" t="s">
        <v>54</v>
      </c>
      <c r="AE20" s="79">
        <f>IF([1]Report_Actual_RTD!C12="","",[1]Report_Actual_RTD!C12)</f>
        <v>50.02</v>
      </c>
      <c r="AF20" s="106">
        <f>IF(SUM(AE17:AE20)&gt;0,AVERAGE(AE17:AE20),"")</f>
        <v>50.002500000000005</v>
      </c>
      <c r="AG20" s="81">
        <f>[1]Report_Actual_RTD!E12</f>
        <v>882.15</v>
      </c>
      <c r="AH20" s="82">
        <f>IF(SUM(AG17:AG20)&gt;0,AVERAGE(AG17:AG20),0)</f>
        <v>889.51499999999999</v>
      </c>
      <c r="AP20" s="107"/>
      <c r="AQ20" s="107"/>
    </row>
    <row r="21" spans="1:46" ht="18.75" customHeight="1">
      <c r="A21" s="108"/>
      <c r="B21" s="117" t="s">
        <v>55</v>
      </c>
      <c r="C21" s="117" t="s">
        <v>48</v>
      </c>
      <c r="D21" s="93" t="s">
        <v>56</v>
      </c>
      <c r="E21" s="93" t="s">
        <v>57</v>
      </c>
      <c r="F21" s="93"/>
      <c r="G21" s="93"/>
      <c r="H21" s="93"/>
      <c r="I21" s="116"/>
      <c r="J21" s="116"/>
      <c r="K21" s="116"/>
      <c r="L21" s="93"/>
      <c r="M21" s="93"/>
      <c r="N21" s="97"/>
      <c r="O21" s="15"/>
      <c r="P21" s="15"/>
      <c r="Q21" s="110"/>
      <c r="R21" s="107" t="s">
        <v>58</v>
      </c>
      <c r="S21" s="118" t="s">
        <v>48</v>
      </c>
      <c r="T21" s="107" t="s">
        <v>56</v>
      </c>
      <c r="U21" s="111" t="s">
        <v>57</v>
      </c>
      <c r="V21" s="112"/>
      <c r="W21" s="113"/>
      <c r="X21" s="113"/>
      <c r="Y21" s="114"/>
      <c r="Z21" s="114"/>
      <c r="AA21" s="114"/>
      <c r="AB21" s="115"/>
      <c r="AC21" s="105">
        <v>9</v>
      </c>
      <c r="AD21" s="81" t="s">
        <v>59</v>
      </c>
      <c r="AE21" s="79">
        <f>IF([1]Report_Actual_RTD!C13="","",[1]Report_Actual_RTD!C13)</f>
        <v>50</v>
      </c>
      <c r="AF21" s="79"/>
      <c r="AG21" s="81">
        <f>[1]Report_Actual_RTD!E13</f>
        <v>881.27</v>
      </c>
      <c r="AH21" s="82"/>
      <c r="AP21" s="107" t="str">
        <f>S21</f>
        <v>Malana</v>
      </c>
      <c r="AQ21" s="107"/>
    </row>
    <row r="22" spans="1:46" ht="18.75" customHeight="1" thickBot="1">
      <c r="A22" s="108"/>
      <c r="B22" s="117"/>
      <c r="C22" s="117"/>
      <c r="D22" s="93"/>
      <c r="E22" s="93"/>
      <c r="F22" s="93"/>
      <c r="G22" s="119" t="s">
        <v>60</v>
      </c>
      <c r="H22" s="93"/>
      <c r="I22" s="120"/>
      <c r="J22" s="120"/>
      <c r="K22" s="120"/>
      <c r="L22" s="93"/>
      <c r="M22" s="93"/>
      <c r="N22" s="97"/>
      <c r="O22" s="15"/>
      <c r="P22" s="15"/>
      <c r="Q22" s="110"/>
      <c r="R22" s="107"/>
      <c r="S22" s="121"/>
      <c r="T22" s="107"/>
      <c r="U22" s="111"/>
      <c r="V22" s="122"/>
      <c r="W22" s="123"/>
      <c r="X22" s="123"/>
      <c r="Y22" s="124"/>
      <c r="Z22" s="124"/>
      <c r="AA22" s="124"/>
      <c r="AB22" s="125"/>
      <c r="AC22" s="105">
        <v>10</v>
      </c>
      <c r="AD22" s="78" t="s">
        <v>61</v>
      </c>
      <c r="AE22" s="79">
        <f>IF([1]Report_Actual_RTD!C14="","",[1]Report_Actual_RTD!C14)</f>
        <v>50.02</v>
      </c>
      <c r="AF22" s="106"/>
      <c r="AG22" s="81">
        <f>[1]Report_Actual_RTD!E14</f>
        <v>872.06</v>
      </c>
      <c r="AH22" s="82"/>
      <c r="AP22" s="107"/>
      <c r="AQ22" s="107"/>
      <c r="AT22" s="126"/>
    </row>
    <row r="23" spans="1:46" ht="22.5" customHeight="1">
      <c r="A23" s="127"/>
      <c r="B23" s="117"/>
      <c r="C23" s="117"/>
      <c r="D23" s="93"/>
      <c r="E23" s="93"/>
      <c r="F23" s="128"/>
      <c r="G23" s="129" t="s">
        <v>62</v>
      </c>
      <c r="H23" s="129" t="s">
        <v>63</v>
      </c>
      <c r="I23" s="129" t="s">
        <v>64</v>
      </c>
      <c r="J23" s="129" t="s">
        <v>65</v>
      </c>
      <c r="K23" s="129" t="s">
        <v>66</v>
      </c>
      <c r="L23" s="129" t="s">
        <v>67</v>
      </c>
      <c r="M23" s="129" t="s">
        <v>68</v>
      </c>
      <c r="N23" s="130" t="s">
        <v>69</v>
      </c>
      <c r="O23" s="15"/>
      <c r="P23" s="15"/>
      <c r="Q23" s="110"/>
      <c r="R23" s="107"/>
      <c r="S23" s="99"/>
      <c r="T23" s="107"/>
      <c r="U23" s="107"/>
      <c r="V23" s="131" t="s">
        <v>62</v>
      </c>
      <c r="W23" s="132"/>
      <c r="X23" s="132"/>
      <c r="Y23" s="133"/>
      <c r="Z23" s="133"/>
      <c r="AA23" s="133"/>
      <c r="AB23" s="134" t="s">
        <v>64</v>
      </c>
      <c r="AC23" s="105">
        <v>11</v>
      </c>
      <c r="AD23" s="78" t="s">
        <v>70</v>
      </c>
      <c r="AE23" s="79">
        <f>IF([1]Report_Actual_RTD!C15="","",[1]Report_Actual_RTD!C15)</f>
        <v>50.03</v>
      </c>
      <c r="AF23" s="106"/>
      <c r="AG23" s="81">
        <f>[1]Report_Actual_RTD!E15</f>
        <v>877.06</v>
      </c>
      <c r="AH23" s="82"/>
      <c r="AP23" s="107"/>
      <c r="AQ23" s="107"/>
      <c r="AT23" s="126"/>
    </row>
    <row r="24" spans="1:46" ht="18" customHeight="1">
      <c r="A24" s="135">
        <v>1</v>
      </c>
      <c r="B24" s="119">
        <v>2</v>
      </c>
      <c r="C24" s="119">
        <v>3</v>
      </c>
      <c r="D24" s="119">
        <v>4</v>
      </c>
      <c r="E24" s="119">
        <v>5</v>
      </c>
      <c r="F24" s="119">
        <v>6</v>
      </c>
      <c r="G24" s="119">
        <v>7</v>
      </c>
      <c r="H24" s="119">
        <v>8</v>
      </c>
      <c r="I24" s="119">
        <v>9</v>
      </c>
      <c r="J24" s="136">
        <v>10</v>
      </c>
      <c r="K24" s="136">
        <v>11</v>
      </c>
      <c r="L24" s="136">
        <v>12</v>
      </c>
      <c r="M24" s="136">
        <v>13</v>
      </c>
      <c r="N24" s="137">
        <v>14</v>
      </c>
      <c r="O24" s="15"/>
      <c r="P24" s="15"/>
      <c r="Q24" s="138">
        <v>1</v>
      </c>
      <c r="R24" s="139">
        <v>2</v>
      </c>
      <c r="S24" s="139">
        <v>3</v>
      </c>
      <c r="T24" s="139">
        <v>4</v>
      </c>
      <c r="U24" s="140">
        <v>5</v>
      </c>
      <c r="V24" s="141">
        <v>6</v>
      </c>
      <c r="W24" s="142">
        <v>7</v>
      </c>
      <c r="X24" s="142">
        <v>8</v>
      </c>
      <c r="Y24" s="143">
        <v>7</v>
      </c>
      <c r="Z24" s="143">
        <v>8</v>
      </c>
      <c r="AA24" s="142">
        <v>9</v>
      </c>
      <c r="AB24" s="143">
        <v>10</v>
      </c>
      <c r="AC24" s="144">
        <v>12</v>
      </c>
      <c r="AD24" s="106" t="s">
        <v>71</v>
      </c>
      <c r="AE24" s="79">
        <f>IF([1]Report_Actual_RTD!C16="","",[1]Report_Actual_RTD!C16)</f>
        <v>50.03</v>
      </c>
      <c r="AF24" s="145">
        <f>IF(SUM(AE21:AE24)&gt;0,AVERAGE(AE21:AE24),"")</f>
        <v>50.02</v>
      </c>
      <c r="AG24" s="81">
        <f>[1]Report_Actual_RTD!E16</f>
        <v>879.43</v>
      </c>
      <c r="AH24" s="82">
        <f>IF(SUM(AG21:AG24)&gt;0,AVERAGE(AG21:AG24),0)</f>
        <v>877.45499999999993</v>
      </c>
      <c r="AP24" s="146"/>
      <c r="AQ24" s="147"/>
      <c r="AT24" s="126"/>
    </row>
    <row r="25" spans="1:46" ht="18" customHeight="1">
      <c r="A25" s="148">
        <v>1</v>
      </c>
      <c r="B25" s="149">
        <f>R25/$R$50*$T$14</f>
        <v>430.28786975895201</v>
      </c>
      <c r="C25" s="149">
        <f>IF($T$11=0,0,S25/$S$50*$T$11)</f>
        <v>32.942696629213486</v>
      </c>
      <c r="D25" s="149">
        <f>IF(T25=0,0,T25/$T$50*$T$12)</f>
        <v>182.50696378830082</v>
      </c>
      <c r="E25" s="149">
        <f t="shared" ref="E25:E48" si="0">B25+C25+D25</f>
        <v>645.73753017646629</v>
      </c>
      <c r="F25" s="150">
        <f t="shared" ref="F25:F48" si="1">G25-E25</f>
        <v>251.98555277072512</v>
      </c>
      <c r="G25" s="150">
        <f t="shared" ref="G25:G48" si="2">AA25</f>
        <v>897.72308294719141</v>
      </c>
      <c r="H25" s="150">
        <v>0</v>
      </c>
      <c r="I25" s="150">
        <f t="shared" ref="I25:I48" si="3">AB25</f>
        <v>0</v>
      </c>
      <c r="J25" s="151">
        <v>0</v>
      </c>
      <c r="K25" s="151">
        <v>0</v>
      </c>
      <c r="L25" s="150">
        <f t="shared" ref="L25:L48" si="4">I25+J25+K25</f>
        <v>0</v>
      </c>
      <c r="M25" s="152">
        <f t="shared" ref="M25:M48" si="5">L25/1000</f>
        <v>0</v>
      </c>
      <c r="N25" s="153">
        <f t="shared" ref="N25:N48" si="6">G25+H25+L25</f>
        <v>897.72308294719141</v>
      </c>
      <c r="O25" s="15"/>
      <c r="P25" s="22"/>
      <c r="Q25" s="138">
        <v>1</v>
      </c>
      <c r="R25" s="139">
        <f>'[1]Report_Daily Hrly Load Sheet '!D28</f>
        <v>446.89</v>
      </c>
      <c r="S25" s="139">
        <f>'[1]Report_Daily Hrly Load Sheet '!D20</f>
        <v>37.700000000000003</v>
      </c>
      <c r="T25" s="139">
        <f>'[1]Report_Daily Hrly Load Sheet '!D7</f>
        <v>180</v>
      </c>
      <c r="U25" s="140">
        <f t="shared" ref="U25:U48" si="7">R25+S25+T25</f>
        <v>664.58999999999992</v>
      </c>
      <c r="V25" s="140">
        <f>AH16</f>
        <v>897.71249999999998</v>
      </c>
      <c r="W25" s="154">
        <f>MAX(AG13:AG16)</f>
        <v>906.1</v>
      </c>
      <c r="X25" s="154">
        <f>MIN(AG13:AG16)</f>
        <v>889.24</v>
      </c>
      <c r="Y25" s="155">
        <f t="shared" ref="Y25:Y48" si="8">IF(W25=MAX($W$25:$W$48),MAX($W$25:$W$48),IF(X25=MIN($X$25:$X$48),MIN($X$25:$X$48),V25))</f>
        <v>897.71249999999998</v>
      </c>
      <c r="Z25" s="155">
        <f t="shared" ref="Z25:Z48" si="9">Y25</f>
        <v>897.71249999999998</v>
      </c>
      <c r="AA25" s="155">
        <f t="shared" ref="AA25:AA48" si="10">IF(Z25=$AE$112,$AE$112,IF(Z25=$AE$113,$AE$113,Z25*($AG$111/$Z$50)))</f>
        <v>897.72308294719141</v>
      </c>
      <c r="AB25" s="156">
        <f>'[1]Report_Daily Hrly Load Sheet '!$D$70</f>
        <v>0</v>
      </c>
      <c r="AC25" s="157">
        <v>13</v>
      </c>
      <c r="AD25" s="78" t="s">
        <v>72</v>
      </c>
      <c r="AE25" s="79">
        <f>IF([1]Report_Actual_RTD!C17="","",[1]Report_Actual_RTD!C17)</f>
        <v>50.02</v>
      </c>
      <c r="AF25" s="80"/>
      <c r="AG25" s="81">
        <f>[1]Report_Actual_RTD!E17</f>
        <v>870.54</v>
      </c>
      <c r="AH25" s="82"/>
      <c r="AP25" s="158">
        <f t="shared" ref="AP25:AP48" si="11">S25</f>
        <v>37.700000000000003</v>
      </c>
      <c r="AQ25" s="147">
        <v>1</v>
      </c>
      <c r="AT25" s="126"/>
    </row>
    <row r="26" spans="1:46" ht="18" customHeight="1">
      <c r="A26" s="148">
        <v>2</v>
      </c>
      <c r="B26" s="149">
        <f t="shared" ref="B26:B48" si="12">R26/$R$50*$T$14</f>
        <v>425.28105169914636</v>
      </c>
      <c r="C26" s="149">
        <f t="shared" ref="C26:C48" si="13">IF($T$11=0,0,S26/$S$50*$T$11)</f>
        <v>32.418409680207439</v>
      </c>
      <c r="D26" s="149">
        <f t="shared" ref="D26:D47" si="14">IF(T26=0,0,T26/$T$50*$T$12)</f>
        <v>152.0891364902507</v>
      </c>
      <c r="E26" s="149">
        <f t="shared" si="0"/>
        <v>609.78859786960447</v>
      </c>
      <c r="F26" s="150">
        <f t="shared" si="1"/>
        <v>279.73688843895309</v>
      </c>
      <c r="G26" s="150">
        <f t="shared" si="2"/>
        <v>889.52548630855756</v>
      </c>
      <c r="H26" s="150">
        <v>0</v>
      </c>
      <c r="I26" s="150">
        <f t="shared" si="3"/>
        <v>0</v>
      </c>
      <c r="J26" s="159">
        <v>0</v>
      </c>
      <c r="K26" s="159">
        <v>0</v>
      </c>
      <c r="L26" s="150">
        <f t="shared" si="4"/>
        <v>0</v>
      </c>
      <c r="M26" s="160">
        <f t="shared" si="5"/>
        <v>0</v>
      </c>
      <c r="N26" s="153">
        <f t="shared" si="6"/>
        <v>889.52548630855756</v>
      </c>
      <c r="O26" s="15"/>
      <c r="P26" s="126"/>
      <c r="Q26" s="138">
        <v>2</v>
      </c>
      <c r="R26" s="139">
        <f>'[1]Report_Daily Hrly Load Sheet '!E28</f>
        <v>441.69</v>
      </c>
      <c r="S26" s="139">
        <f>'[1]Report_Daily Hrly Load Sheet '!E20</f>
        <v>37.1</v>
      </c>
      <c r="T26" s="139">
        <f>'[1]Report_Daily Hrly Load Sheet '!E7</f>
        <v>150</v>
      </c>
      <c r="U26" s="140">
        <f t="shared" si="7"/>
        <v>628.79</v>
      </c>
      <c r="V26" s="140">
        <f>AH20</f>
        <v>889.51499999999999</v>
      </c>
      <c r="W26" s="154">
        <f>MAX(AG17:AG20)</f>
        <v>892.93</v>
      </c>
      <c r="X26" s="154">
        <f>MIN(AG17:AG20)</f>
        <v>882.15</v>
      </c>
      <c r="Y26" s="155">
        <f t="shared" si="8"/>
        <v>889.51499999999999</v>
      </c>
      <c r="Z26" s="155">
        <f t="shared" si="9"/>
        <v>889.51499999999999</v>
      </c>
      <c r="AA26" s="155">
        <f t="shared" si="10"/>
        <v>889.52548630855756</v>
      </c>
      <c r="AB26" s="161">
        <f>'[1]Report_Daily Hrly Load Sheet '!$E$70</f>
        <v>0</v>
      </c>
      <c r="AC26" s="157">
        <v>14</v>
      </c>
      <c r="AD26" s="78" t="s">
        <v>73</v>
      </c>
      <c r="AE26" s="79">
        <f>IF([1]Report_Actual_RTD!C18="","",[1]Report_Actual_RTD!C18)</f>
        <v>50</v>
      </c>
      <c r="AF26" s="80"/>
      <c r="AG26" s="81">
        <f>[1]Report_Actual_RTD!E18</f>
        <v>864.54</v>
      </c>
      <c r="AH26" s="82"/>
      <c r="AP26" s="158">
        <f t="shared" si="11"/>
        <v>37.1</v>
      </c>
      <c r="AQ26" s="147">
        <v>2</v>
      </c>
      <c r="AT26" s="126"/>
    </row>
    <row r="27" spans="1:46" s="166" customFormat="1" ht="18" customHeight="1">
      <c r="A27" s="148">
        <v>3</v>
      </c>
      <c r="B27" s="149">
        <f t="shared" si="12"/>
        <v>425.41585064691043</v>
      </c>
      <c r="C27" s="149">
        <f t="shared" si="13"/>
        <v>32.942696629213486</v>
      </c>
      <c r="D27" s="149">
        <f t="shared" si="14"/>
        <v>182.50696378830082</v>
      </c>
      <c r="E27" s="149">
        <f t="shared" si="0"/>
        <v>640.86551106442471</v>
      </c>
      <c r="F27" s="150">
        <f t="shared" si="1"/>
        <v>236.59983307128448</v>
      </c>
      <c r="G27" s="150">
        <f t="shared" si="2"/>
        <v>877.46534413570919</v>
      </c>
      <c r="H27" s="162">
        <v>0</v>
      </c>
      <c r="I27" s="162">
        <f t="shared" si="3"/>
        <v>0</v>
      </c>
      <c r="J27" s="151">
        <v>0</v>
      </c>
      <c r="K27" s="151">
        <v>0</v>
      </c>
      <c r="L27" s="150">
        <f t="shared" si="4"/>
        <v>0</v>
      </c>
      <c r="M27" s="152">
        <f t="shared" si="5"/>
        <v>0</v>
      </c>
      <c r="N27" s="153">
        <f t="shared" si="6"/>
        <v>877.46534413570919</v>
      </c>
      <c r="O27" s="163"/>
      <c r="P27" s="126"/>
      <c r="Q27" s="164">
        <v>3</v>
      </c>
      <c r="R27" s="139">
        <f>'[1]Report_Daily Hrly Load Sheet '!F28</f>
        <v>441.83000000000004</v>
      </c>
      <c r="S27" s="139">
        <f>'[1]Report_Daily Hrly Load Sheet '!F20</f>
        <v>37.700000000000003</v>
      </c>
      <c r="T27" s="165">
        <f>'[1]Report_Daily Hrly Load Sheet '!F7</f>
        <v>180</v>
      </c>
      <c r="U27" s="140">
        <f t="shared" si="7"/>
        <v>659.53</v>
      </c>
      <c r="V27" s="140">
        <f>AH24</f>
        <v>877.45499999999993</v>
      </c>
      <c r="W27" s="154">
        <f>MAX(AG21:AG24)</f>
        <v>881.27</v>
      </c>
      <c r="X27" s="154">
        <f>MIN(AG21:AG24)</f>
        <v>872.06</v>
      </c>
      <c r="Y27" s="155">
        <f t="shared" si="8"/>
        <v>877.45499999999993</v>
      </c>
      <c r="Z27" s="155">
        <f t="shared" si="9"/>
        <v>877.45499999999993</v>
      </c>
      <c r="AA27" s="155">
        <f t="shared" si="10"/>
        <v>877.46534413570919</v>
      </c>
      <c r="AB27" s="161">
        <f>'[1]Report_Daily Hrly Load Sheet '!$F$70</f>
        <v>0</v>
      </c>
      <c r="AC27" s="157">
        <v>15</v>
      </c>
      <c r="AD27" s="78" t="s">
        <v>74</v>
      </c>
      <c r="AE27" s="79">
        <f>IF([1]Report_Actual_RTD!C19="","",[1]Report_Actual_RTD!C19)</f>
        <v>50.01</v>
      </c>
      <c r="AF27" s="80"/>
      <c r="AG27" s="81">
        <f>[1]Report_Actual_RTD!E19</f>
        <v>875.68</v>
      </c>
      <c r="AH27" s="82"/>
      <c r="AP27" s="167">
        <f t="shared" si="11"/>
        <v>37.700000000000003</v>
      </c>
      <c r="AQ27" s="168">
        <v>3</v>
      </c>
      <c r="AT27" s="169"/>
    </row>
    <row r="28" spans="1:46" s="91" customFormat="1" ht="18" customHeight="1">
      <c r="A28" s="148">
        <v>4</v>
      </c>
      <c r="B28" s="149">
        <f t="shared" si="12"/>
        <v>421.67999409459378</v>
      </c>
      <c r="C28" s="149">
        <f t="shared" si="13"/>
        <v>12.845030250648229</v>
      </c>
      <c r="D28" s="149">
        <f t="shared" si="14"/>
        <v>182.50696378830082</v>
      </c>
      <c r="E28" s="149">
        <f t="shared" si="0"/>
        <v>617.03198813354288</v>
      </c>
      <c r="F28" s="150">
        <f t="shared" si="1"/>
        <v>247.50801186645708</v>
      </c>
      <c r="G28" s="150">
        <f t="shared" si="2"/>
        <v>864.54</v>
      </c>
      <c r="H28" s="150">
        <v>0</v>
      </c>
      <c r="I28" s="150">
        <f t="shared" si="3"/>
        <v>0</v>
      </c>
      <c r="J28" s="151">
        <v>0</v>
      </c>
      <c r="K28" s="151">
        <v>0</v>
      </c>
      <c r="L28" s="150">
        <f t="shared" si="4"/>
        <v>0</v>
      </c>
      <c r="M28" s="152">
        <f t="shared" si="5"/>
        <v>0</v>
      </c>
      <c r="N28" s="153">
        <f t="shared" si="6"/>
        <v>864.54</v>
      </c>
      <c r="O28" s="9"/>
      <c r="P28" s="126"/>
      <c r="Q28" s="170">
        <v>4</v>
      </c>
      <c r="R28" s="139">
        <f>'[1]Report_Daily Hrly Load Sheet '!G28</f>
        <v>437.95</v>
      </c>
      <c r="S28" s="139">
        <f>'[1]Report_Daily Hrly Load Sheet '!G20</f>
        <v>14.7</v>
      </c>
      <c r="T28" s="139">
        <f>'[1]Report_Daily Hrly Load Sheet '!G7</f>
        <v>180</v>
      </c>
      <c r="U28" s="140">
        <f t="shared" si="7"/>
        <v>632.65</v>
      </c>
      <c r="V28" s="140">
        <f>AH28</f>
        <v>872.75499999999988</v>
      </c>
      <c r="W28" s="154">
        <f>MAX(AG25:AG28)</f>
        <v>880.26</v>
      </c>
      <c r="X28" s="154">
        <f>MIN(AG25:AG28)</f>
        <v>864.54</v>
      </c>
      <c r="Y28" s="155">
        <f t="shared" si="8"/>
        <v>864.54</v>
      </c>
      <c r="Z28" s="155">
        <f t="shared" si="9"/>
        <v>864.54</v>
      </c>
      <c r="AA28" s="155">
        <f t="shared" si="10"/>
        <v>864.54</v>
      </c>
      <c r="AB28" s="161">
        <f>'[1]Report_Daily Hrly Load Sheet '!$G$70</f>
        <v>0</v>
      </c>
      <c r="AC28" s="157">
        <v>16</v>
      </c>
      <c r="AD28" s="78" t="s">
        <v>75</v>
      </c>
      <c r="AE28" s="79">
        <f>IF([1]Report_Actual_RTD!C20="","",[1]Report_Actual_RTD!C20)</f>
        <v>50.01</v>
      </c>
      <c r="AF28" s="145">
        <f>IF(SUM(AE25:AE28)&gt;0,AVERAGE(AE25:AE28),"")</f>
        <v>50.01</v>
      </c>
      <c r="AG28" s="81">
        <f>[1]Report_Actual_RTD!E20</f>
        <v>880.26</v>
      </c>
      <c r="AH28" s="82">
        <f>IF(SUM(AG25:AG28)&gt;0,AVERAGE(AG25:AG28),0)</f>
        <v>872.75499999999988</v>
      </c>
      <c r="AP28" s="158">
        <f t="shared" si="11"/>
        <v>14.7</v>
      </c>
      <c r="AQ28" s="171">
        <v>4</v>
      </c>
      <c r="AT28" s="126"/>
    </row>
    <row r="29" spans="1:46" ht="18" customHeight="1">
      <c r="A29" s="148">
        <v>5</v>
      </c>
      <c r="B29" s="149">
        <f t="shared" si="12"/>
        <v>441.89983625919359</v>
      </c>
      <c r="C29" s="149">
        <f t="shared" si="13"/>
        <v>152.65488331892826</v>
      </c>
      <c r="D29" s="149">
        <f t="shared" si="14"/>
        <v>60.835654596100284</v>
      </c>
      <c r="E29" s="149">
        <f t="shared" si="0"/>
        <v>655.39037417422219</v>
      </c>
      <c r="F29" s="150">
        <f t="shared" si="1"/>
        <v>240.97019271073827</v>
      </c>
      <c r="G29" s="150">
        <f t="shared" si="2"/>
        <v>896.36056688496046</v>
      </c>
      <c r="H29" s="150">
        <v>0</v>
      </c>
      <c r="I29" s="150">
        <f t="shared" si="3"/>
        <v>0</v>
      </c>
      <c r="J29" s="151">
        <v>0</v>
      </c>
      <c r="K29" s="151">
        <v>0</v>
      </c>
      <c r="L29" s="150">
        <f t="shared" si="4"/>
        <v>0</v>
      </c>
      <c r="M29" s="152">
        <f t="shared" si="5"/>
        <v>0</v>
      </c>
      <c r="N29" s="172">
        <f t="shared" si="6"/>
        <v>896.36056688496046</v>
      </c>
      <c r="O29" s="15"/>
      <c r="P29" s="126"/>
      <c r="Q29" s="138">
        <v>5</v>
      </c>
      <c r="R29" s="139">
        <f>'[1]Report_Daily Hrly Load Sheet '!H28</f>
        <v>458.95</v>
      </c>
      <c r="S29" s="139">
        <f>'[1]Report_Daily Hrly Load Sheet '!H20</f>
        <v>174.7</v>
      </c>
      <c r="T29" s="139">
        <f>'[1]Report_Daily Hrly Load Sheet '!H7</f>
        <v>60</v>
      </c>
      <c r="U29" s="140">
        <f t="shared" si="7"/>
        <v>693.65</v>
      </c>
      <c r="V29" s="140">
        <f>AH32</f>
        <v>896.35</v>
      </c>
      <c r="W29" s="154">
        <f>MAX(AG29:AG32)</f>
        <v>914.21</v>
      </c>
      <c r="X29" s="154">
        <f>MIN(AG29:AG32)</f>
        <v>880.36</v>
      </c>
      <c r="Y29" s="155">
        <f t="shared" si="8"/>
        <v>896.35</v>
      </c>
      <c r="Z29" s="155">
        <f t="shared" si="9"/>
        <v>896.35</v>
      </c>
      <c r="AA29" s="155">
        <f t="shared" si="10"/>
        <v>896.36056688496046</v>
      </c>
      <c r="AB29" s="161">
        <f>'[1]Report_Daily Hrly Load Sheet '!$H$70</f>
        <v>0</v>
      </c>
      <c r="AC29" s="157">
        <v>17</v>
      </c>
      <c r="AD29" s="78" t="s">
        <v>76</v>
      </c>
      <c r="AE29" s="79">
        <f>IF([1]Report_Actual_RTD!C21="","",[1]Report_Actual_RTD!C21)</f>
        <v>50</v>
      </c>
      <c r="AF29" s="80"/>
      <c r="AG29" s="81">
        <f>[1]Report_Actual_RTD!E21</f>
        <v>880.36</v>
      </c>
      <c r="AH29" s="82"/>
      <c r="AP29" s="158">
        <f t="shared" si="11"/>
        <v>174.7</v>
      </c>
      <c r="AQ29" s="147">
        <v>5</v>
      </c>
      <c r="AT29" s="126"/>
    </row>
    <row r="30" spans="1:46" ht="18" customHeight="1">
      <c r="A30" s="148">
        <v>6</v>
      </c>
      <c r="B30" s="149">
        <f t="shared" si="12"/>
        <v>452.04827132656891</v>
      </c>
      <c r="C30" s="149">
        <f t="shared" si="13"/>
        <v>12.845030250648229</v>
      </c>
      <c r="D30" s="149">
        <f t="shared" si="14"/>
        <v>141.94986072423399</v>
      </c>
      <c r="E30" s="149">
        <f t="shared" si="0"/>
        <v>606.84316230145112</v>
      </c>
      <c r="F30" s="150">
        <f t="shared" si="1"/>
        <v>380.15597309027078</v>
      </c>
      <c r="G30" s="150">
        <f t="shared" si="2"/>
        <v>986.99913539172189</v>
      </c>
      <c r="H30" s="150">
        <v>0</v>
      </c>
      <c r="I30" s="150">
        <f t="shared" si="3"/>
        <v>0</v>
      </c>
      <c r="J30" s="151">
        <v>0</v>
      </c>
      <c r="K30" s="151">
        <v>0</v>
      </c>
      <c r="L30" s="150">
        <f t="shared" si="4"/>
        <v>0</v>
      </c>
      <c r="M30" s="152">
        <f t="shared" si="5"/>
        <v>0</v>
      </c>
      <c r="N30" s="153">
        <f t="shared" si="6"/>
        <v>986.99913539172189</v>
      </c>
      <c r="O30" s="15"/>
      <c r="P30" s="126"/>
      <c r="Q30" s="138">
        <v>6</v>
      </c>
      <c r="R30" s="139">
        <f>'[1]Report_Daily Hrly Load Sheet '!I28</f>
        <v>469.49</v>
      </c>
      <c r="S30" s="139">
        <f>'[1]Report_Daily Hrly Load Sheet '!I20</f>
        <v>14.7</v>
      </c>
      <c r="T30" s="139">
        <f>'[1]Report_Daily Hrly Load Sheet '!I7</f>
        <v>140</v>
      </c>
      <c r="U30" s="140">
        <f t="shared" si="7"/>
        <v>624.19000000000005</v>
      </c>
      <c r="V30" s="140">
        <f>AH36</f>
        <v>986.98750000000007</v>
      </c>
      <c r="W30" s="154">
        <f>MAX(AG33:AG36)</f>
        <v>1037.98</v>
      </c>
      <c r="X30" s="154">
        <f>MIN(AG33:AG36)</f>
        <v>939.85</v>
      </c>
      <c r="Y30" s="155">
        <f t="shared" si="8"/>
        <v>986.98750000000007</v>
      </c>
      <c r="Z30" s="155">
        <f t="shared" si="9"/>
        <v>986.98750000000007</v>
      </c>
      <c r="AA30" s="155">
        <f t="shared" si="10"/>
        <v>986.99913539172189</v>
      </c>
      <c r="AB30" s="161">
        <f>'[1]Report_Daily Hrly Load Sheet '!$I$70</f>
        <v>0</v>
      </c>
      <c r="AC30" s="173">
        <v>18</v>
      </c>
      <c r="AD30" s="81" t="s">
        <v>77</v>
      </c>
      <c r="AE30" s="79">
        <f>IF([1]Report_Actual_RTD!C22="","",[1]Report_Actual_RTD!C22)</f>
        <v>50</v>
      </c>
      <c r="AF30" s="90"/>
      <c r="AG30" s="81">
        <f>[1]Report_Actual_RTD!E22</f>
        <v>881.51</v>
      </c>
      <c r="AH30" s="82"/>
      <c r="AP30" s="158">
        <f t="shared" si="11"/>
        <v>14.7</v>
      </c>
      <c r="AQ30" s="147">
        <v>6</v>
      </c>
      <c r="AT30" s="126"/>
    </row>
    <row r="31" spans="1:46" ht="18" customHeight="1">
      <c r="A31" s="148">
        <v>7</v>
      </c>
      <c r="B31" s="149">
        <f t="shared" si="12"/>
        <v>451.09505019595213</v>
      </c>
      <c r="C31" s="149">
        <f t="shared" si="13"/>
        <v>12.845030250648229</v>
      </c>
      <c r="D31" s="149">
        <f t="shared" si="14"/>
        <v>152.0891364902507</v>
      </c>
      <c r="E31" s="149">
        <f t="shared" si="0"/>
        <v>616.02921693685107</v>
      </c>
      <c r="F31" s="150">
        <f t="shared" si="1"/>
        <v>587.85247520838243</v>
      </c>
      <c r="G31" s="150">
        <f t="shared" si="2"/>
        <v>1203.8816921452335</v>
      </c>
      <c r="H31" s="150">
        <v>0</v>
      </c>
      <c r="I31" s="150">
        <f t="shared" si="3"/>
        <v>0</v>
      </c>
      <c r="J31" s="151">
        <v>0</v>
      </c>
      <c r="K31" s="151">
        <v>0</v>
      </c>
      <c r="L31" s="150">
        <f t="shared" si="4"/>
        <v>0</v>
      </c>
      <c r="M31" s="152">
        <f t="shared" si="5"/>
        <v>0</v>
      </c>
      <c r="N31" s="153">
        <f t="shared" si="6"/>
        <v>1203.8816921452335</v>
      </c>
      <c r="O31" s="15"/>
      <c r="P31" s="126"/>
      <c r="Q31" s="138">
        <v>7</v>
      </c>
      <c r="R31" s="139">
        <f>'[1]Report_Daily Hrly Load Sheet '!J28</f>
        <v>468.5</v>
      </c>
      <c r="S31" s="139">
        <f>'[1]Report_Daily Hrly Load Sheet '!J20</f>
        <v>14.7</v>
      </c>
      <c r="T31" s="139">
        <f>'[1]Report_Daily Hrly Load Sheet '!J7</f>
        <v>150</v>
      </c>
      <c r="U31" s="140">
        <f t="shared" si="7"/>
        <v>633.20000000000005</v>
      </c>
      <c r="V31" s="140">
        <f>AH40</f>
        <v>1203.8674999999998</v>
      </c>
      <c r="W31" s="154">
        <f>MAX(AG37:AG40)</f>
        <v>1291.8800000000001</v>
      </c>
      <c r="X31" s="154">
        <f>MIN(AG37:AG40)</f>
        <v>1103.0999999999999</v>
      </c>
      <c r="Y31" s="155">
        <f t="shared" si="8"/>
        <v>1203.8674999999998</v>
      </c>
      <c r="Z31" s="155">
        <f t="shared" si="9"/>
        <v>1203.8674999999998</v>
      </c>
      <c r="AA31" s="155">
        <f t="shared" si="10"/>
        <v>1203.8816921452335</v>
      </c>
      <c r="AB31" s="161">
        <f>'[1]Report_Daily Hrly Load Sheet '!$J$70</f>
        <v>0</v>
      </c>
      <c r="AC31" s="173">
        <v>19</v>
      </c>
      <c r="AD31" s="81" t="s">
        <v>78</v>
      </c>
      <c r="AE31" s="79">
        <f>IF([1]Report_Actual_RTD!C23="","",[1]Report_Actual_RTD!C23)</f>
        <v>50.02</v>
      </c>
      <c r="AF31" s="90"/>
      <c r="AG31" s="81">
        <f>[1]Report_Actual_RTD!E23</f>
        <v>909.32</v>
      </c>
      <c r="AH31" s="82"/>
      <c r="AP31" s="158">
        <f t="shared" si="11"/>
        <v>14.7</v>
      </c>
      <c r="AQ31" s="147">
        <v>7</v>
      </c>
      <c r="AT31" s="126"/>
    </row>
    <row r="32" spans="1:46" ht="18" customHeight="1">
      <c r="A32" s="148">
        <v>8</v>
      </c>
      <c r="B32" s="149">
        <f t="shared" si="12"/>
        <v>470.09207333440702</v>
      </c>
      <c r="C32" s="149">
        <f t="shared" si="13"/>
        <v>22.369576490924807</v>
      </c>
      <c r="D32" s="149">
        <f t="shared" si="14"/>
        <v>182.50696378830082</v>
      </c>
      <c r="E32" s="149">
        <f t="shared" si="0"/>
        <v>674.96861361363267</v>
      </c>
      <c r="F32" s="150">
        <f t="shared" si="1"/>
        <v>699.05258424743715</v>
      </c>
      <c r="G32" s="150">
        <f t="shared" si="2"/>
        <v>1374.0211978610698</v>
      </c>
      <c r="H32" s="150">
        <v>0</v>
      </c>
      <c r="I32" s="150">
        <f t="shared" si="3"/>
        <v>0</v>
      </c>
      <c r="J32" s="151">
        <v>0</v>
      </c>
      <c r="K32" s="151">
        <v>0</v>
      </c>
      <c r="L32" s="150">
        <f t="shared" si="4"/>
        <v>0</v>
      </c>
      <c r="M32" s="152">
        <f t="shared" si="5"/>
        <v>0</v>
      </c>
      <c r="N32" s="172">
        <f t="shared" si="6"/>
        <v>1374.0211978610698</v>
      </c>
      <c r="O32" s="15"/>
      <c r="P32" s="22"/>
      <c r="Q32" s="138">
        <v>8</v>
      </c>
      <c r="R32" s="139">
        <f>'[1]Report_Daily Hrly Load Sheet '!K28</f>
        <v>488.23</v>
      </c>
      <c r="S32" s="139">
        <f>'[1]Report_Daily Hrly Load Sheet '!K20</f>
        <v>25.6</v>
      </c>
      <c r="T32" s="139">
        <f>'[1]Report_Daily Hrly Load Sheet '!K7</f>
        <v>180</v>
      </c>
      <c r="U32" s="140">
        <f t="shared" si="7"/>
        <v>693.83</v>
      </c>
      <c r="V32" s="140">
        <f>AH44</f>
        <v>1374.0049999999999</v>
      </c>
      <c r="W32" s="154">
        <f>MAX(AG41:AG44)</f>
        <v>1401.75</v>
      </c>
      <c r="X32" s="154">
        <f>MIN(AG41:AG44)</f>
        <v>1339.36</v>
      </c>
      <c r="Y32" s="155">
        <f t="shared" si="8"/>
        <v>1374.0049999999999</v>
      </c>
      <c r="Z32" s="155">
        <f t="shared" si="9"/>
        <v>1374.0049999999999</v>
      </c>
      <c r="AA32" s="155">
        <f t="shared" si="10"/>
        <v>1374.0211978610698</v>
      </c>
      <c r="AB32" s="161">
        <f>'[1]Report_Daily Hrly Load Sheet '!$K$70</f>
        <v>0</v>
      </c>
      <c r="AC32" s="173">
        <v>20</v>
      </c>
      <c r="AD32" s="81" t="s">
        <v>79</v>
      </c>
      <c r="AE32" s="79">
        <f>IF([1]Report_Actual_RTD!C24="","",[1]Report_Actual_RTD!C24)</f>
        <v>50.05</v>
      </c>
      <c r="AF32" s="174">
        <f>IF(SUM(AE29:AE32)&gt;0,AVERAGE(AE29:AE32),"")</f>
        <v>50.017499999999998</v>
      </c>
      <c r="AG32" s="81">
        <f>[1]Report_Actual_RTD!E24</f>
        <v>914.21</v>
      </c>
      <c r="AH32" s="82">
        <f>IF(SUM(AG29:AG32)&gt;0,AVERAGE(AG29:AG32),0)</f>
        <v>896.35</v>
      </c>
      <c r="AP32" s="158">
        <f t="shared" si="11"/>
        <v>25.6</v>
      </c>
      <c r="AQ32" s="147">
        <v>8</v>
      </c>
      <c r="AT32" s="126"/>
    </row>
    <row r="33" spans="1:46" s="91" customFormat="1" ht="18" customHeight="1">
      <c r="A33" s="148">
        <v>9</v>
      </c>
      <c r="B33" s="149">
        <f t="shared" si="12"/>
        <v>469.40845009931809</v>
      </c>
      <c r="C33" s="149">
        <f t="shared" si="13"/>
        <v>22.806482281763181</v>
      </c>
      <c r="D33" s="149">
        <f t="shared" si="14"/>
        <v>182.50696378830082</v>
      </c>
      <c r="E33" s="149">
        <f t="shared" si="0"/>
        <v>674.72189616938203</v>
      </c>
      <c r="F33" s="150">
        <f t="shared" si="1"/>
        <v>728.26714318356039</v>
      </c>
      <c r="G33" s="150">
        <f t="shared" si="2"/>
        <v>1402.9890393529424</v>
      </c>
      <c r="H33" s="150">
        <v>0</v>
      </c>
      <c r="I33" s="150">
        <f t="shared" si="3"/>
        <v>0</v>
      </c>
      <c r="J33" s="159">
        <v>0</v>
      </c>
      <c r="K33" s="159">
        <v>0</v>
      </c>
      <c r="L33" s="150">
        <f t="shared" si="4"/>
        <v>0</v>
      </c>
      <c r="M33" s="160">
        <f t="shared" si="5"/>
        <v>0</v>
      </c>
      <c r="N33" s="153">
        <f t="shared" si="6"/>
        <v>1402.9890393529424</v>
      </c>
      <c r="O33" s="9"/>
      <c r="P33" s="126"/>
      <c r="Q33" s="170">
        <v>9</v>
      </c>
      <c r="R33" s="139">
        <f>'[1]Report_Daily Hrly Load Sheet '!L28</f>
        <v>487.52</v>
      </c>
      <c r="S33" s="139">
        <f>'[1]Report_Daily Hrly Load Sheet '!L20</f>
        <v>26.1</v>
      </c>
      <c r="T33" s="139">
        <f>'[1]Report_Daily Hrly Load Sheet '!L7</f>
        <v>180</v>
      </c>
      <c r="U33" s="140">
        <f t="shared" si="7"/>
        <v>693.62</v>
      </c>
      <c r="V33" s="140">
        <f>AH48</f>
        <v>1402.9724999999999</v>
      </c>
      <c r="W33" s="154">
        <f>MAX(AG45:AG48)</f>
        <v>1406.99</v>
      </c>
      <c r="X33" s="154">
        <f>MIN(AG45:AG48)</f>
        <v>1394.61</v>
      </c>
      <c r="Y33" s="155">
        <f t="shared" si="8"/>
        <v>1402.9724999999999</v>
      </c>
      <c r="Z33" s="155">
        <f t="shared" si="9"/>
        <v>1402.9724999999999</v>
      </c>
      <c r="AA33" s="155">
        <f t="shared" si="10"/>
        <v>1402.9890393529424</v>
      </c>
      <c r="AB33" s="161">
        <f>'[1]Report_Daily Hrly Load Sheet '!$L$70</f>
        <v>0</v>
      </c>
      <c r="AC33" s="173">
        <v>21</v>
      </c>
      <c r="AD33" s="81" t="s">
        <v>80</v>
      </c>
      <c r="AE33" s="79">
        <f>IF([1]Report_Actual_RTD!C25="","",[1]Report_Actual_RTD!C25)</f>
        <v>50.04</v>
      </c>
      <c r="AF33" s="90"/>
      <c r="AG33" s="81">
        <f>[1]Report_Actual_RTD!E25</f>
        <v>939.85</v>
      </c>
      <c r="AH33" s="82"/>
      <c r="AP33" s="158">
        <f t="shared" si="11"/>
        <v>26.1</v>
      </c>
      <c r="AQ33" s="171">
        <v>9</v>
      </c>
      <c r="AT33" s="126"/>
    </row>
    <row r="34" spans="1:46" s="177" customFormat="1" ht="18" customHeight="1">
      <c r="A34" s="148">
        <v>10</v>
      </c>
      <c r="B34" s="149">
        <f t="shared" si="12"/>
        <v>463.45803940516453</v>
      </c>
      <c r="C34" s="149">
        <f t="shared" si="13"/>
        <v>47.18582541054451</v>
      </c>
      <c r="D34" s="149">
        <f t="shared" si="14"/>
        <v>223.06406685236769</v>
      </c>
      <c r="E34" s="149">
        <f t="shared" si="0"/>
        <v>733.70793166807675</v>
      </c>
      <c r="F34" s="150">
        <f t="shared" si="1"/>
        <v>705.89206833192316</v>
      </c>
      <c r="G34" s="150">
        <f t="shared" si="2"/>
        <v>1439.6</v>
      </c>
      <c r="H34" s="162">
        <v>0</v>
      </c>
      <c r="I34" s="162">
        <f t="shared" si="3"/>
        <v>0</v>
      </c>
      <c r="J34" s="151">
        <v>0</v>
      </c>
      <c r="K34" s="151">
        <v>0</v>
      </c>
      <c r="L34" s="150">
        <f t="shared" si="4"/>
        <v>0</v>
      </c>
      <c r="M34" s="152">
        <f t="shared" si="5"/>
        <v>0</v>
      </c>
      <c r="N34" s="153">
        <f t="shared" si="6"/>
        <v>1439.6</v>
      </c>
      <c r="O34" s="175"/>
      <c r="P34" s="126"/>
      <c r="Q34" s="164">
        <v>10</v>
      </c>
      <c r="R34" s="139">
        <f>'[1]Report_Daily Hrly Load Sheet '!M28</f>
        <v>481.34000000000003</v>
      </c>
      <c r="S34" s="139">
        <f>'[1]Report_Daily Hrly Load Sheet '!M20</f>
        <v>54</v>
      </c>
      <c r="T34" s="165">
        <f>'[1]Report_Daily Hrly Load Sheet '!M7</f>
        <v>220</v>
      </c>
      <c r="U34" s="140">
        <f t="shared" si="7"/>
        <v>755.34</v>
      </c>
      <c r="V34" s="176">
        <f>AH52</f>
        <v>1431.7175</v>
      </c>
      <c r="W34" s="154">
        <f>MAX(AG49:AG52)</f>
        <v>1439.6</v>
      </c>
      <c r="X34" s="154">
        <f>MIN(AG49:AG52)</f>
        <v>1418.28</v>
      </c>
      <c r="Y34" s="155">
        <f t="shared" si="8"/>
        <v>1439.6</v>
      </c>
      <c r="Z34" s="155">
        <f t="shared" si="9"/>
        <v>1439.6</v>
      </c>
      <c r="AA34" s="155">
        <f t="shared" si="10"/>
        <v>1439.6</v>
      </c>
      <c r="AB34" s="161">
        <f>'[1]Report_Daily Hrly Load Sheet '!$M$70</f>
        <v>0</v>
      </c>
      <c r="AC34" s="173">
        <v>22</v>
      </c>
      <c r="AD34" s="81" t="s">
        <v>81</v>
      </c>
      <c r="AE34" s="79">
        <f>IF([1]Report_Actual_RTD!C26="","",[1]Report_Actual_RTD!C26)</f>
        <v>50.01</v>
      </c>
      <c r="AF34" s="90"/>
      <c r="AG34" s="81">
        <f>[1]Report_Actual_RTD!E26</f>
        <v>967.36</v>
      </c>
      <c r="AH34" s="82"/>
      <c r="AP34" s="167">
        <f t="shared" si="11"/>
        <v>54</v>
      </c>
      <c r="AQ34" s="168">
        <v>10</v>
      </c>
      <c r="AT34" s="169"/>
    </row>
    <row r="35" spans="1:46" s="32" customFormat="1" ht="18" customHeight="1">
      <c r="A35" s="148">
        <v>11</v>
      </c>
      <c r="B35" s="149">
        <f t="shared" si="12"/>
        <v>463.15955602083</v>
      </c>
      <c r="C35" s="149">
        <f t="shared" si="13"/>
        <v>46.399394987035436</v>
      </c>
      <c r="D35" s="149">
        <f t="shared" si="14"/>
        <v>162.2284122562674</v>
      </c>
      <c r="E35" s="149">
        <f t="shared" si="0"/>
        <v>671.78736326413286</v>
      </c>
      <c r="F35" s="150">
        <f t="shared" si="1"/>
        <v>703.02634393955555</v>
      </c>
      <c r="G35" s="150">
        <f t="shared" si="2"/>
        <v>1374.8137072036884</v>
      </c>
      <c r="H35" s="150">
        <v>0</v>
      </c>
      <c r="I35" s="150">
        <f t="shared" si="3"/>
        <v>0</v>
      </c>
      <c r="J35" s="151">
        <v>0</v>
      </c>
      <c r="K35" s="151">
        <v>0</v>
      </c>
      <c r="L35" s="150">
        <f t="shared" si="4"/>
        <v>0</v>
      </c>
      <c r="M35" s="152">
        <f t="shared" si="5"/>
        <v>0</v>
      </c>
      <c r="N35" s="153">
        <f t="shared" si="6"/>
        <v>1374.8137072036884</v>
      </c>
      <c r="O35" s="15"/>
      <c r="P35" s="126"/>
      <c r="Q35" s="138">
        <v>11</v>
      </c>
      <c r="R35" s="139">
        <f>'[1]Report_Daily Hrly Load Sheet '!N28</f>
        <v>481.03000000000003</v>
      </c>
      <c r="S35" s="139">
        <f>'[1]Report_Daily Hrly Load Sheet '!N20</f>
        <v>53.1</v>
      </c>
      <c r="T35" s="139">
        <f>'[1]Report_Daily Hrly Load Sheet '!N7</f>
        <v>160</v>
      </c>
      <c r="U35" s="140">
        <f t="shared" si="7"/>
        <v>694.13</v>
      </c>
      <c r="V35" s="140">
        <f>AH56</f>
        <v>1374.7974999999997</v>
      </c>
      <c r="W35" s="154">
        <f>MAX(AG53:AG56)</f>
        <v>1392.33</v>
      </c>
      <c r="X35" s="154">
        <f>MIN(AG53:AG56)</f>
        <v>1364.98</v>
      </c>
      <c r="Y35" s="155">
        <f t="shared" si="8"/>
        <v>1374.7974999999997</v>
      </c>
      <c r="Z35" s="155">
        <f t="shared" si="9"/>
        <v>1374.7974999999997</v>
      </c>
      <c r="AA35" s="155">
        <f t="shared" si="10"/>
        <v>1374.8137072036884</v>
      </c>
      <c r="AB35" s="161">
        <f>'[1]Report_Daily Hrly Load Sheet '!$N$70</f>
        <v>0</v>
      </c>
      <c r="AC35" s="157">
        <v>23</v>
      </c>
      <c r="AD35" s="78" t="s">
        <v>82</v>
      </c>
      <c r="AE35" s="79">
        <f>IF([1]Report_Actual_RTD!C27="","",[1]Report_Actual_RTD!C27)</f>
        <v>50.03</v>
      </c>
      <c r="AF35" s="80"/>
      <c r="AG35" s="81">
        <f>[1]Report_Actual_RTD!E27</f>
        <v>1002.76</v>
      </c>
      <c r="AH35" s="82"/>
      <c r="AP35" s="178">
        <f t="shared" si="11"/>
        <v>53.1</v>
      </c>
      <c r="AQ35" s="147">
        <v>11</v>
      </c>
      <c r="AT35" s="126"/>
    </row>
    <row r="36" spans="1:46" ht="18" customHeight="1">
      <c r="A36" s="148">
        <v>12</v>
      </c>
      <c r="B36" s="149">
        <f t="shared" si="12"/>
        <v>443.32485370698441</v>
      </c>
      <c r="C36" s="149">
        <f t="shared" si="13"/>
        <v>46.92368193604149</v>
      </c>
      <c r="D36" s="149">
        <f t="shared" si="14"/>
        <v>162.2284122562674</v>
      </c>
      <c r="E36" s="149">
        <f t="shared" si="0"/>
        <v>652.47694789929324</v>
      </c>
      <c r="F36" s="150">
        <f t="shared" si="1"/>
        <v>705.69906316834522</v>
      </c>
      <c r="G36" s="150">
        <f t="shared" si="2"/>
        <v>1358.1760110676385</v>
      </c>
      <c r="H36" s="150">
        <v>0</v>
      </c>
      <c r="I36" s="150">
        <f t="shared" si="3"/>
        <v>0</v>
      </c>
      <c r="J36" s="151">
        <v>0</v>
      </c>
      <c r="K36" s="151">
        <v>0</v>
      </c>
      <c r="L36" s="150">
        <f t="shared" si="4"/>
        <v>0</v>
      </c>
      <c r="M36" s="152">
        <f t="shared" si="5"/>
        <v>0</v>
      </c>
      <c r="N36" s="153">
        <f t="shared" si="6"/>
        <v>1358.1760110676385</v>
      </c>
      <c r="O36" s="15"/>
      <c r="P36" s="126"/>
      <c r="Q36" s="138">
        <v>12</v>
      </c>
      <c r="R36" s="139">
        <f>'[1]Report_Daily Hrly Load Sheet '!O28</f>
        <v>460.42999999999995</v>
      </c>
      <c r="S36" s="139">
        <f>'[1]Report_Daily Hrly Load Sheet '!O20</f>
        <v>53.7</v>
      </c>
      <c r="T36" s="139">
        <f>'[1]Report_Daily Hrly Load Sheet '!O7</f>
        <v>160</v>
      </c>
      <c r="U36" s="140">
        <f t="shared" si="7"/>
        <v>674.13</v>
      </c>
      <c r="V36" s="140">
        <f>AH60</f>
        <v>1358.1599999999999</v>
      </c>
      <c r="W36" s="154">
        <f>MAX(AG57:AG60)</f>
        <v>1375.81</v>
      </c>
      <c r="X36" s="154">
        <f>MIN(AG57:AG60)</f>
        <v>1344.17</v>
      </c>
      <c r="Y36" s="155">
        <f t="shared" si="8"/>
        <v>1358.1599999999999</v>
      </c>
      <c r="Z36" s="155">
        <f t="shared" si="9"/>
        <v>1358.1599999999999</v>
      </c>
      <c r="AA36" s="155">
        <f t="shared" si="10"/>
        <v>1358.1760110676385</v>
      </c>
      <c r="AB36" s="161">
        <f>'[1]Report_Daily Hrly Load Sheet '!$O$70</f>
        <v>0</v>
      </c>
      <c r="AC36" s="157">
        <v>24</v>
      </c>
      <c r="AD36" s="78" t="s">
        <v>83</v>
      </c>
      <c r="AE36" s="79">
        <f>IF([1]Report_Actual_RTD!C28="","",[1]Report_Actual_RTD!C28)</f>
        <v>50.06</v>
      </c>
      <c r="AF36" s="145">
        <f>IF(SUM(AE33:AE36)&gt;0,AVERAGE(AE33:AE36),"")</f>
        <v>50.034999999999997</v>
      </c>
      <c r="AG36" s="81">
        <f>[1]Report_Actual_RTD!E28</f>
        <v>1037.98</v>
      </c>
      <c r="AH36" s="82">
        <f>IF(SUM(AG33:AG36)&gt;0,AVERAGE(AG33:AG36),0)</f>
        <v>986.98750000000007</v>
      </c>
      <c r="AP36" s="158">
        <f t="shared" si="11"/>
        <v>53.7</v>
      </c>
      <c r="AQ36" s="147">
        <v>12</v>
      </c>
      <c r="AT36" s="126"/>
    </row>
    <row r="37" spans="1:46" ht="18" customHeight="1">
      <c r="A37" s="148">
        <v>13</v>
      </c>
      <c r="B37" s="149">
        <f t="shared" si="12"/>
        <v>434.75549202770168</v>
      </c>
      <c r="C37" s="149">
        <f t="shared" si="13"/>
        <v>48.059636992221265</v>
      </c>
      <c r="D37" s="149">
        <f t="shared" si="14"/>
        <v>202.78551532033427</v>
      </c>
      <c r="E37" s="149">
        <f t="shared" si="0"/>
        <v>685.60064434025719</v>
      </c>
      <c r="F37" s="150">
        <f t="shared" si="1"/>
        <v>636.1049367900863</v>
      </c>
      <c r="G37" s="150">
        <f t="shared" si="2"/>
        <v>1321.7055811303435</v>
      </c>
      <c r="H37" s="150">
        <v>0</v>
      </c>
      <c r="I37" s="150">
        <f t="shared" si="3"/>
        <v>0</v>
      </c>
      <c r="J37" s="151">
        <v>0</v>
      </c>
      <c r="K37" s="151">
        <v>0</v>
      </c>
      <c r="L37" s="150">
        <f t="shared" si="4"/>
        <v>0</v>
      </c>
      <c r="M37" s="152">
        <f t="shared" si="5"/>
        <v>0</v>
      </c>
      <c r="N37" s="153">
        <f t="shared" si="6"/>
        <v>1321.7055811303435</v>
      </c>
      <c r="O37" s="15"/>
      <c r="P37" s="126"/>
      <c r="Q37" s="138">
        <v>13</v>
      </c>
      <c r="R37" s="139">
        <f>'[1]Report_Daily Hrly Load Sheet '!P28</f>
        <v>451.53</v>
      </c>
      <c r="S37" s="139">
        <f>'[1]Report_Daily Hrly Load Sheet '!P20</f>
        <v>55</v>
      </c>
      <c r="T37" s="139">
        <f>'[1]Report_Daily Hrly Load Sheet '!P7</f>
        <v>200</v>
      </c>
      <c r="U37" s="140">
        <f t="shared" si="7"/>
        <v>706.53</v>
      </c>
      <c r="V37" s="140">
        <f>AH65</f>
        <v>1321.69</v>
      </c>
      <c r="W37" s="154">
        <f>MAX(AG61:AG65)</f>
        <v>1331.93</v>
      </c>
      <c r="X37" s="154">
        <f>MIN(AG61:AG65)</f>
        <v>1307.55</v>
      </c>
      <c r="Y37" s="155">
        <f t="shared" si="8"/>
        <v>1321.69</v>
      </c>
      <c r="Z37" s="155">
        <f t="shared" si="9"/>
        <v>1321.69</v>
      </c>
      <c r="AA37" s="155">
        <f t="shared" si="10"/>
        <v>1321.7055811303435</v>
      </c>
      <c r="AB37" s="161">
        <f>'[1]Report_Daily Hrly Load Sheet '!$P$70</f>
        <v>0</v>
      </c>
      <c r="AC37" s="157">
        <v>25</v>
      </c>
      <c r="AD37" s="78" t="s">
        <v>84</v>
      </c>
      <c r="AE37" s="79">
        <f>IF([1]Report_Actual_RTD!C29="","",[1]Report_Actual_RTD!C29)</f>
        <v>50.04</v>
      </c>
      <c r="AF37" s="80"/>
      <c r="AG37" s="81">
        <f>[1]Report_Actual_RTD!E29</f>
        <v>1103.0999999999999</v>
      </c>
      <c r="AH37" s="82"/>
      <c r="AP37" s="158">
        <f t="shared" si="11"/>
        <v>55</v>
      </c>
      <c r="AQ37" s="147">
        <v>13</v>
      </c>
      <c r="AT37" s="126"/>
    </row>
    <row r="38" spans="1:46" ht="18" customHeight="1">
      <c r="A38" s="148">
        <v>14</v>
      </c>
      <c r="B38" s="149">
        <f t="shared" si="12"/>
        <v>417.53011220271645</v>
      </c>
      <c r="C38" s="149">
        <f t="shared" si="13"/>
        <v>48.059636992221265</v>
      </c>
      <c r="D38" s="149">
        <f t="shared" si="14"/>
        <v>141.94986072423399</v>
      </c>
      <c r="E38" s="149">
        <f t="shared" si="0"/>
        <v>607.53960991917165</v>
      </c>
      <c r="F38" s="150">
        <f t="shared" si="1"/>
        <v>652.83774823394469</v>
      </c>
      <c r="G38" s="150">
        <f t="shared" si="2"/>
        <v>1260.3773581531163</v>
      </c>
      <c r="H38" s="150">
        <v>0</v>
      </c>
      <c r="I38" s="150">
        <f t="shared" si="3"/>
        <v>0</v>
      </c>
      <c r="J38" s="151">
        <v>0</v>
      </c>
      <c r="K38" s="151">
        <v>0</v>
      </c>
      <c r="L38" s="150">
        <f t="shared" si="4"/>
        <v>0</v>
      </c>
      <c r="M38" s="152">
        <f t="shared" si="5"/>
        <v>0</v>
      </c>
      <c r="N38" s="153">
        <f t="shared" si="6"/>
        <v>1260.3773581531163</v>
      </c>
      <c r="O38" s="15"/>
      <c r="P38" s="126"/>
      <c r="Q38" s="138">
        <v>14</v>
      </c>
      <c r="R38" s="139">
        <f>'[1]Report_Daily Hrly Load Sheet '!Q28</f>
        <v>433.64</v>
      </c>
      <c r="S38" s="139">
        <f>'[1]Report_Daily Hrly Load Sheet '!Q20</f>
        <v>55</v>
      </c>
      <c r="T38" s="139">
        <f>'[1]Report_Daily Hrly Load Sheet '!Q7</f>
        <v>140</v>
      </c>
      <c r="U38" s="140">
        <f t="shared" si="7"/>
        <v>628.64</v>
      </c>
      <c r="V38" s="140">
        <f>AH70</f>
        <v>1260.3625</v>
      </c>
      <c r="W38" s="154">
        <f>MAX(AG68:AG70)</f>
        <v>1269.45</v>
      </c>
      <c r="X38" s="154">
        <f>MIN(AG68:AG70)</f>
        <v>1251.33</v>
      </c>
      <c r="Y38" s="155">
        <f t="shared" si="8"/>
        <v>1260.3625</v>
      </c>
      <c r="Z38" s="155">
        <f t="shared" si="9"/>
        <v>1260.3625</v>
      </c>
      <c r="AA38" s="155">
        <f t="shared" si="10"/>
        <v>1260.3773581531163</v>
      </c>
      <c r="AB38" s="161">
        <f>'[1]Report_Daily Hrly Load Sheet '!$Q$70</f>
        <v>0</v>
      </c>
      <c r="AC38" s="173">
        <v>26</v>
      </c>
      <c r="AD38" s="179" t="s">
        <v>85</v>
      </c>
      <c r="AE38" s="79">
        <f>IF([1]Report_Actual_RTD!C30="","",[1]Report_Actual_RTD!C30)</f>
        <v>50.05</v>
      </c>
      <c r="AF38" s="179"/>
      <c r="AG38" s="81">
        <f>[1]Report_Actual_RTD!E30</f>
        <v>1178.51</v>
      </c>
      <c r="AH38" s="82"/>
      <c r="AP38" s="158">
        <f t="shared" si="11"/>
        <v>55</v>
      </c>
      <c r="AQ38" s="147">
        <v>14</v>
      </c>
      <c r="AT38" s="126"/>
    </row>
    <row r="39" spans="1:46" ht="18" customHeight="1">
      <c r="A39" s="148">
        <v>15</v>
      </c>
      <c r="B39" s="149">
        <f t="shared" si="12"/>
        <v>417.53011220271645</v>
      </c>
      <c r="C39" s="149">
        <f t="shared" si="13"/>
        <v>47.18582541054451</v>
      </c>
      <c r="D39" s="149">
        <f t="shared" si="14"/>
        <v>121.67130919220057</v>
      </c>
      <c r="E39" s="149">
        <f t="shared" si="0"/>
        <v>586.38724680546147</v>
      </c>
      <c r="F39" s="150">
        <f t="shared" si="1"/>
        <v>684.37773380374642</v>
      </c>
      <c r="G39" s="150">
        <f t="shared" si="2"/>
        <v>1270.7649806092079</v>
      </c>
      <c r="H39" s="150">
        <v>0</v>
      </c>
      <c r="I39" s="150">
        <f t="shared" si="3"/>
        <v>0</v>
      </c>
      <c r="J39" s="151">
        <v>0</v>
      </c>
      <c r="K39" s="151">
        <v>0</v>
      </c>
      <c r="L39" s="150">
        <f t="shared" si="4"/>
        <v>0</v>
      </c>
      <c r="M39" s="152">
        <f t="shared" si="5"/>
        <v>0</v>
      </c>
      <c r="N39" s="153">
        <f t="shared" si="6"/>
        <v>1270.7649806092079</v>
      </c>
      <c r="O39" s="15"/>
      <c r="P39" s="126"/>
      <c r="Q39" s="138">
        <v>15</v>
      </c>
      <c r="R39" s="139">
        <f>'[1]Report_Daily Hrly Load Sheet '!R28</f>
        <v>433.64</v>
      </c>
      <c r="S39" s="139">
        <f>'[1]Report_Daily Hrly Load Sheet '!R20</f>
        <v>54</v>
      </c>
      <c r="T39" s="139">
        <f>'[1]Report_Daily Hrly Load Sheet '!R7</f>
        <v>120</v>
      </c>
      <c r="U39" s="140">
        <f t="shared" si="7"/>
        <v>607.64</v>
      </c>
      <c r="V39" s="140">
        <f>AH74</f>
        <v>1270.75</v>
      </c>
      <c r="W39" s="154">
        <f>MAX(AG71:AG74)</f>
        <v>1281</v>
      </c>
      <c r="X39" s="154">
        <f>MIN(AG71:AG74)</f>
        <v>1263</v>
      </c>
      <c r="Y39" s="155">
        <f t="shared" si="8"/>
        <v>1270.75</v>
      </c>
      <c r="Z39" s="155">
        <f t="shared" si="9"/>
        <v>1270.75</v>
      </c>
      <c r="AA39" s="155">
        <f t="shared" si="10"/>
        <v>1270.7649806092079</v>
      </c>
      <c r="AB39" s="161">
        <f>'[1]Report_Daily Hrly Load Sheet '!$R$70</f>
        <v>0</v>
      </c>
      <c r="AC39" s="173">
        <v>27</v>
      </c>
      <c r="AD39" s="81" t="s">
        <v>86</v>
      </c>
      <c r="AE39" s="79">
        <f>IF([1]Report_Actual_RTD!C31="","",[1]Report_Actual_RTD!C31)</f>
        <v>50.05</v>
      </c>
      <c r="AF39" s="180"/>
      <c r="AG39" s="81">
        <f>[1]Report_Actual_RTD!E31</f>
        <v>1241.98</v>
      </c>
      <c r="AH39" s="82"/>
      <c r="AP39" s="158">
        <f t="shared" si="11"/>
        <v>54</v>
      </c>
      <c r="AQ39" s="147">
        <v>15</v>
      </c>
      <c r="AT39" s="126"/>
    </row>
    <row r="40" spans="1:46" ht="18" customHeight="1">
      <c r="A40" s="148">
        <v>16</v>
      </c>
      <c r="B40" s="149">
        <f t="shared" si="12"/>
        <v>419.75429484082247</v>
      </c>
      <c r="C40" s="149">
        <f t="shared" si="13"/>
        <v>46.748919619706136</v>
      </c>
      <c r="D40" s="149">
        <f t="shared" si="14"/>
        <v>101.39275766016713</v>
      </c>
      <c r="E40" s="149">
        <f t="shared" si="0"/>
        <v>567.89597212069577</v>
      </c>
      <c r="F40" s="150">
        <f t="shared" si="1"/>
        <v>710.11909395726423</v>
      </c>
      <c r="G40" s="150">
        <f t="shared" si="2"/>
        <v>1278.01506607796</v>
      </c>
      <c r="H40" s="150">
        <v>0</v>
      </c>
      <c r="I40" s="150">
        <f t="shared" si="3"/>
        <v>0</v>
      </c>
      <c r="J40" s="151">
        <v>0</v>
      </c>
      <c r="K40" s="151">
        <v>0</v>
      </c>
      <c r="L40" s="150">
        <f t="shared" si="4"/>
        <v>0</v>
      </c>
      <c r="M40" s="152">
        <f t="shared" si="5"/>
        <v>0</v>
      </c>
      <c r="N40" s="153">
        <f t="shared" si="6"/>
        <v>1278.01506607796</v>
      </c>
      <c r="O40" s="15"/>
      <c r="P40" s="126"/>
      <c r="Q40" s="138">
        <v>16</v>
      </c>
      <c r="R40" s="139">
        <f>'[1]Report_Daily Hrly Load Sheet '!S28</f>
        <v>435.95000000000005</v>
      </c>
      <c r="S40" s="139">
        <f>'[1]Report_Daily Hrly Load Sheet '!S20</f>
        <v>53.5</v>
      </c>
      <c r="T40" s="139">
        <f>'[1]Report_Daily Hrly Load Sheet '!S7</f>
        <v>100</v>
      </c>
      <c r="U40" s="140">
        <f t="shared" si="7"/>
        <v>589.45000000000005</v>
      </c>
      <c r="V40" s="140">
        <f>AH78</f>
        <v>1278</v>
      </c>
      <c r="W40" s="154">
        <f>MAX(AG75:AG78)</f>
        <v>1288</v>
      </c>
      <c r="X40" s="154">
        <f>MIN(AG75:AG78)</f>
        <v>1269</v>
      </c>
      <c r="Y40" s="155">
        <f t="shared" si="8"/>
        <v>1278</v>
      </c>
      <c r="Z40" s="155">
        <f t="shared" si="9"/>
        <v>1278</v>
      </c>
      <c r="AA40" s="155">
        <f t="shared" si="10"/>
        <v>1278.01506607796</v>
      </c>
      <c r="AB40" s="161">
        <f>'[1]Report_Daily Hrly Load Sheet '!$S$70</f>
        <v>0</v>
      </c>
      <c r="AC40" s="157">
        <v>28</v>
      </c>
      <c r="AD40" s="78" t="s">
        <v>87</v>
      </c>
      <c r="AE40" s="79">
        <f>IF([1]Report_Actual_RTD!C32="","",[1]Report_Actual_RTD!C32)</f>
        <v>50.03</v>
      </c>
      <c r="AF40" s="145">
        <f>IF(SUM(AE37:AE40)&gt;0,AVERAGE(AE37:AE40),"")</f>
        <v>50.042499999999997</v>
      </c>
      <c r="AG40" s="81">
        <f>[1]Report_Actual_RTD!E32</f>
        <v>1291.8800000000001</v>
      </c>
      <c r="AH40" s="82">
        <f>IF(SUM(AG37:AG40)&gt;0,AVERAGE(AG37:AG40),0)</f>
        <v>1203.8674999999998</v>
      </c>
      <c r="AP40" s="158">
        <f t="shared" si="11"/>
        <v>53.5</v>
      </c>
      <c r="AQ40" s="147">
        <v>16</v>
      </c>
      <c r="AT40" s="126"/>
    </row>
    <row r="41" spans="1:46" ht="18" customHeight="1">
      <c r="A41" s="148">
        <v>17</v>
      </c>
      <c r="B41" s="149">
        <f t="shared" si="12"/>
        <v>417.56862618779184</v>
      </c>
      <c r="C41" s="149">
        <f t="shared" si="13"/>
        <v>46.748919619706136</v>
      </c>
      <c r="D41" s="149">
        <f t="shared" si="14"/>
        <v>101.39275766016713</v>
      </c>
      <c r="E41" s="149">
        <f t="shared" si="0"/>
        <v>565.71030346766509</v>
      </c>
      <c r="F41" s="150">
        <f t="shared" si="1"/>
        <v>689.05448852084839</v>
      </c>
      <c r="G41" s="150">
        <f t="shared" si="2"/>
        <v>1254.7647919885135</v>
      </c>
      <c r="H41" s="150">
        <v>0</v>
      </c>
      <c r="I41" s="150">
        <f t="shared" si="3"/>
        <v>0</v>
      </c>
      <c r="J41" s="151">
        <v>0</v>
      </c>
      <c r="K41" s="151">
        <v>0</v>
      </c>
      <c r="L41" s="150">
        <f t="shared" si="4"/>
        <v>0</v>
      </c>
      <c r="M41" s="152">
        <f t="shared" si="5"/>
        <v>0</v>
      </c>
      <c r="N41" s="153">
        <f t="shared" si="6"/>
        <v>1254.7647919885135</v>
      </c>
      <c r="O41" s="15"/>
      <c r="P41" s="126"/>
      <c r="Q41" s="138">
        <v>17</v>
      </c>
      <c r="R41" s="139">
        <f>'[1]Report_Daily Hrly Load Sheet '!T28</f>
        <v>433.68</v>
      </c>
      <c r="S41" s="139">
        <f>'[1]Report_Daily Hrly Load Sheet '!T20</f>
        <v>53.5</v>
      </c>
      <c r="T41" s="139">
        <f>'[1]Report_Daily Hrly Load Sheet '!T7</f>
        <v>100</v>
      </c>
      <c r="U41" s="140">
        <f t="shared" si="7"/>
        <v>587.18000000000006</v>
      </c>
      <c r="V41" s="140">
        <f>AH82</f>
        <v>1254.75</v>
      </c>
      <c r="W41" s="154">
        <f>MAX(AG79:AG82)</f>
        <v>1279</v>
      </c>
      <c r="X41" s="154">
        <f>MIN(AG79:AG82)</f>
        <v>1234</v>
      </c>
      <c r="Y41" s="155">
        <f t="shared" si="8"/>
        <v>1254.75</v>
      </c>
      <c r="Z41" s="155">
        <f t="shared" si="9"/>
        <v>1254.75</v>
      </c>
      <c r="AA41" s="155">
        <f t="shared" si="10"/>
        <v>1254.7647919885135</v>
      </c>
      <c r="AB41" s="161">
        <f>'[1]Report_Daily Hrly Load Sheet '!$T$70</f>
        <v>0</v>
      </c>
      <c r="AC41" s="157">
        <v>29</v>
      </c>
      <c r="AD41" s="78" t="s">
        <v>88</v>
      </c>
      <c r="AE41" s="79">
        <f>IF([1]Report_Actual_RTD!C33="","",[1]Report_Actual_RTD!C33)</f>
        <v>50.02</v>
      </c>
      <c r="AF41" s="80"/>
      <c r="AG41" s="81">
        <f>[1]Report_Actual_RTD!E33</f>
        <v>1339.36</v>
      </c>
      <c r="AH41" s="82"/>
      <c r="AP41" s="158">
        <f t="shared" si="11"/>
        <v>53.5</v>
      </c>
      <c r="AQ41" s="147">
        <v>17</v>
      </c>
      <c r="AT41" s="126"/>
    </row>
    <row r="42" spans="1:46" ht="18" customHeight="1">
      <c r="A42" s="148">
        <v>18</v>
      </c>
      <c r="B42" s="149">
        <f t="shared" si="12"/>
        <v>422.09401943415469</v>
      </c>
      <c r="C42" s="149">
        <f t="shared" si="13"/>
        <v>46.748919619706136</v>
      </c>
      <c r="D42" s="149">
        <f t="shared" si="14"/>
        <v>172.36768802228411</v>
      </c>
      <c r="E42" s="149">
        <f t="shared" si="0"/>
        <v>641.21062707614499</v>
      </c>
      <c r="F42" s="150">
        <f t="shared" si="1"/>
        <v>594.80394387249237</v>
      </c>
      <c r="G42" s="150">
        <f t="shared" si="2"/>
        <v>1236.0145709486374</v>
      </c>
      <c r="H42" s="150">
        <v>0</v>
      </c>
      <c r="I42" s="150">
        <f t="shared" si="3"/>
        <v>0</v>
      </c>
      <c r="J42" s="151">
        <v>0</v>
      </c>
      <c r="K42" s="151">
        <v>0</v>
      </c>
      <c r="L42" s="150">
        <f t="shared" si="4"/>
        <v>0</v>
      </c>
      <c r="M42" s="152">
        <f t="shared" si="5"/>
        <v>0</v>
      </c>
      <c r="N42" s="153">
        <f t="shared" si="6"/>
        <v>1236.0145709486374</v>
      </c>
      <c r="O42" s="15"/>
      <c r="P42" s="126"/>
      <c r="Q42" s="138">
        <v>18</v>
      </c>
      <c r="R42" s="139">
        <f>'[1]Report_Daily Hrly Load Sheet '!U28</f>
        <v>438.38</v>
      </c>
      <c r="S42" s="139">
        <f>'[1]Report_Daily Hrly Load Sheet '!U20</f>
        <v>53.5</v>
      </c>
      <c r="T42" s="139">
        <f>'[1]Report_Daily Hrly Load Sheet '!U7</f>
        <v>170</v>
      </c>
      <c r="U42" s="140">
        <f t="shared" si="7"/>
        <v>661.88</v>
      </c>
      <c r="V42" s="140">
        <f>AH86</f>
        <v>1236</v>
      </c>
      <c r="W42" s="154">
        <f>MAX(AG83:AG86)</f>
        <v>1269</v>
      </c>
      <c r="X42" s="154">
        <f>MIN(AG83:AG86)</f>
        <v>1215</v>
      </c>
      <c r="Y42" s="155">
        <f t="shared" si="8"/>
        <v>1236</v>
      </c>
      <c r="Z42" s="155">
        <f t="shared" si="9"/>
        <v>1236</v>
      </c>
      <c r="AA42" s="155">
        <f t="shared" si="10"/>
        <v>1236.0145709486374</v>
      </c>
      <c r="AB42" s="161">
        <f>'[1]Report_Daily Hrly Load Sheet '!$U$70</f>
        <v>0</v>
      </c>
      <c r="AC42" s="157">
        <v>30</v>
      </c>
      <c r="AD42" s="78" t="s">
        <v>89</v>
      </c>
      <c r="AE42" s="79">
        <f>IF([1]Report_Actual_RTD!C34="","",[1]Report_Actual_RTD!C34)</f>
        <v>50.03</v>
      </c>
      <c r="AF42" s="80"/>
      <c r="AG42" s="81">
        <f>[1]Report_Actual_RTD!E34</f>
        <v>1367.13</v>
      </c>
      <c r="AH42" s="82"/>
      <c r="AP42" s="158">
        <f t="shared" si="11"/>
        <v>53.5</v>
      </c>
      <c r="AQ42" s="147">
        <v>18</v>
      </c>
      <c r="AT42" s="126"/>
    </row>
    <row r="43" spans="1:46" ht="18" customHeight="1">
      <c r="A43" s="148">
        <v>19</v>
      </c>
      <c r="B43" s="149">
        <f t="shared" si="12"/>
        <v>458.8748751811886</v>
      </c>
      <c r="C43" s="149">
        <f t="shared" si="13"/>
        <v>46.748919619706136</v>
      </c>
      <c r="D43" s="149">
        <f t="shared" si="14"/>
        <v>121.67130919220057</v>
      </c>
      <c r="E43" s="149">
        <f t="shared" si="0"/>
        <v>627.29510399309538</v>
      </c>
      <c r="F43" s="150">
        <f t="shared" si="1"/>
        <v>731.22091108273298</v>
      </c>
      <c r="G43" s="150">
        <f t="shared" si="2"/>
        <v>1358.5160150758284</v>
      </c>
      <c r="H43" s="150">
        <v>0</v>
      </c>
      <c r="I43" s="150">
        <f t="shared" si="3"/>
        <v>0</v>
      </c>
      <c r="J43" s="159">
        <v>0</v>
      </c>
      <c r="K43" s="159">
        <v>0</v>
      </c>
      <c r="L43" s="150">
        <f t="shared" si="4"/>
        <v>0</v>
      </c>
      <c r="M43" s="160">
        <f t="shared" si="5"/>
        <v>0</v>
      </c>
      <c r="N43" s="153">
        <f t="shared" si="6"/>
        <v>1358.5160150758284</v>
      </c>
      <c r="O43" s="15"/>
      <c r="P43" s="22"/>
      <c r="Q43" s="138">
        <v>19</v>
      </c>
      <c r="R43" s="139">
        <f>'[1]Report_Daily Hrly Load Sheet '!V28</f>
        <v>476.58000000000004</v>
      </c>
      <c r="S43" s="139">
        <f>'[1]Report_Daily Hrly Load Sheet '!V20</f>
        <v>53.5</v>
      </c>
      <c r="T43" s="139">
        <f>'[1]Report_Daily Hrly Load Sheet '!V7</f>
        <v>120</v>
      </c>
      <c r="U43" s="140">
        <f t="shared" si="7"/>
        <v>650.08000000000004</v>
      </c>
      <c r="V43" s="140">
        <f>AH90</f>
        <v>1358.5</v>
      </c>
      <c r="W43" s="154">
        <f>MAX(AG87:AG90)</f>
        <v>1376</v>
      </c>
      <c r="X43" s="154">
        <f>MIN(AG87:AG90)</f>
        <v>1312</v>
      </c>
      <c r="Y43" s="155">
        <f t="shared" si="8"/>
        <v>1358.5</v>
      </c>
      <c r="Z43" s="155">
        <f t="shared" si="9"/>
        <v>1358.5</v>
      </c>
      <c r="AA43" s="155">
        <f t="shared" si="10"/>
        <v>1358.5160150758284</v>
      </c>
      <c r="AB43" s="156">
        <f>'[1]Report_Daily Hrly Load Sheet '!$V$70</f>
        <v>0</v>
      </c>
      <c r="AC43" s="157">
        <v>31</v>
      </c>
      <c r="AD43" s="78" t="s">
        <v>90</v>
      </c>
      <c r="AE43" s="79">
        <f>IF([1]Report_Actual_RTD!C35="","",[1]Report_Actual_RTD!C35)</f>
        <v>50.03</v>
      </c>
      <c r="AF43" s="80"/>
      <c r="AG43" s="81">
        <f>[1]Report_Actual_RTD!E35</f>
        <v>1387.78</v>
      </c>
      <c r="AH43" s="82"/>
      <c r="AP43" s="158">
        <f t="shared" si="11"/>
        <v>53.5</v>
      </c>
      <c r="AQ43" s="147">
        <v>19</v>
      </c>
      <c r="AT43" s="126"/>
    </row>
    <row r="44" spans="1:46" s="177" customFormat="1" ht="18" customHeight="1">
      <c r="A44" s="148">
        <v>20</v>
      </c>
      <c r="B44" s="149">
        <f t="shared" si="12"/>
        <v>491.76581843560422</v>
      </c>
      <c r="C44" s="149">
        <f t="shared" si="13"/>
        <v>41.243906655142617</v>
      </c>
      <c r="D44" s="149">
        <f t="shared" si="14"/>
        <v>101.39275766016713</v>
      </c>
      <c r="E44" s="149">
        <f t="shared" si="0"/>
        <v>634.40248275091403</v>
      </c>
      <c r="F44" s="150">
        <f t="shared" si="1"/>
        <v>676.44547038260521</v>
      </c>
      <c r="G44" s="150">
        <f t="shared" si="2"/>
        <v>1310.8479531335192</v>
      </c>
      <c r="H44" s="162">
        <v>0</v>
      </c>
      <c r="I44" s="162">
        <f t="shared" si="3"/>
        <v>0</v>
      </c>
      <c r="J44" s="151">
        <v>0</v>
      </c>
      <c r="K44" s="151">
        <v>0</v>
      </c>
      <c r="L44" s="150">
        <f t="shared" si="4"/>
        <v>0</v>
      </c>
      <c r="M44" s="152">
        <f t="shared" si="5"/>
        <v>0</v>
      </c>
      <c r="N44" s="153">
        <f t="shared" si="6"/>
        <v>1310.8479531335192</v>
      </c>
      <c r="O44" s="175"/>
      <c r="P44" s="169"/>
      <c r="Q44" s="164">
        <v>20</v>
      </c>
      <c r="R44" s="139">
        <f>'[1]Report_Daily Hrly Load Sheet '!W28</f>
        <v>510.74</v>
      </c>
      <c r="S44" s="139">
        <f>'[1]Report_Daily Hrly Load Sheet '!W20</f>
        <v>47.2</v>
      </c>
      <c r="T44" s="165">
        <f>'[1]Report_Daily Hrly Load Sheet '!W7</f>
        <v>100</v>
      </c>
      <c r="U44" s="140">
        <f t="shared" si="7"/>
        <v>657.94</v>
      </c>
      <c r="V44" s="176">
        <f>AH94</f>
        <v>1310.8325</v>
      </c>
      <c r="W44" s="154">
        <f>MAX(AG91:AG94)</f>
        <v>1354</v>
      </c>
      <c r="X44" s="154">
        <f>MIN(AG91:AG94)</f>
        <v>1268.33</v>
      </c>
      <c r="Y44" s="155">
        <f t="shared" si="8"/>
        <v>1310.8325</v>
      </c>
      <c r="Z44" s="155">
        <f t="shared" si="9"/>
        <v>1310.8325</v>
      </c>
      <c r="AA44" s="155">
        <f t="shared" si="10"/>
        <v>1310.8479531335192</v>
      </c>
      <c r="AB44" s="161">
        <f>'[1]Report_Daily Hrly Load Sheet '!$W$70</f>
        <v>0</v>
      </c>
      <c r="AC44" s="157">
        <v>32</v>
      </c>
      <c r="AD44" s="78" t="s">
        <v>91</v>
      </c>
      <c r="AE44" s="79">
        <f>IF([1]Report_Actual_RTD!C36="","",[1]Report_Actual_RTD!C36)</f>
        <v>50.06</v>
      </c>
      <c r="AF44" s="145">
        <f>IF(SUM(AE41:AE44)&gt;0,AVERAGE(AE41:AE44),"")</f>
        <v>50.035000000000004</v>
      </c>
      <c r="AG44" s="81">
        <f>[1]Report_Actual_RTD!E36</f>
        <v>1401.75</v>
      </c>
      <c r="AH44" s="82">
        <f>IF(SUM(AG41:AG44)&gt;0,AVERAGE(AG41:AG44),0)</f>
        <v>1374.0049999999999</v>
      </c>
      <c r="AP44" s="167">
        <f t="shared" si="11"/>
        <v>47.2</v>
      </c>
      <c r="AQ44" s="168">
        <v>20</v>
      </c>
      <c r="AT44" s="169"/>
    </row>
    <row r="45" spans="1:46" ht="18" customHeight="1">
      <c r="A45" s="148">
        <v>21</v>
      </c>
      <c r="B45" s="149">
        <f t="shared" si="12"/>
        <v>504.3598915552692</v>
      </c>
      <c r="C45" s="149">
        <f t="shared" si="13"/>
        <v>41.069144338807263</v>
      </c>
      <c r="D45" s="149">
        <f t="shared" si="14"/>
        <v>101.39275766016713</v>
      </c>
      <c r="E45" s="149">
        <f t="shared" si="0"/>
        <v>646.82179355424364</v>
      </c>
      <c r="F45" s="150">
        <f t="shared" si="1"/>
        <v>551.49983304529883</v>
      </c>
      <c r="G45" s="150">
        <f t="shared" si="2"/>
        <v>1198.3216265995425</v>
      </c>
      <c r="H45" s="150">
        <v>0</v>
      </c>
      <c r="I45" s="150">
        <f t="shared" si="3"/>
        <v>0</v>
      </c>
      <c r="J45" s="151">
        <v>0</v>
      </c>
      <c r="K45" s="151">
        <v>0</v>
      </c>
      <c r="L45" s="150">
        <f t="shared" si="4"/>
        <v>0</v>
      </c>
      <c r="M45" s="152">
        <f t="shared" si="5"/>
        <v>0</v>
      </c>
      <c r="N45" s="153">
        <f t="shared" si="6"/>
        <v>1198.3216265995425</v>
      </c>
      <c r="O45" s="15"/>
      <c r="P45" s="126"/>
      <c r="Q45" s="138">
        <v>21</v>
      </c>
      <c r="R45" s="139">
        <f>'[1]Report_Daily Hrly Load Sheet '!X28</f>
        <v>523.82000000000005</v>
      </c>
      <c r="S45" s="139">
        <f>'[1]Report_Daily Hrly Load Sheet '!X20</f>
        <v>47</v>
      </c>
      <c r="T45" s="139">
        <f>'[1]Report_Daily Hrly Load Sheet '!X7</f>
        <v>100</v>
      </c>
      <c r="U45" s="140">
        <f t="shared" si="7"/>
        <v>670.82</v>
      </c>
      <c r="V45" s="140">
        <f>AH98</f>
        <v>1198.3075000000001</v>
      </c>
      <c r="W45" s="154">
        <f>MAX(AG95:AG98)</f>
        <v>1236.27</v>
      </c>
      <c r="X45" s="154">
        <f>MIN(AG95:AG98)</f>
        <v>1167.18</v>
      </c>
      <c r="Y45" s="155">
        <f t="shared" si="8"/>
        <v>1198.3075000000001</v>
      </c>
      <c r="Z45" s="155">
        <f t="shared" si="9"/>
        <v>1198.3075000000001</v>
      </c>
      <c r="AA45" s="155">
        <f t="shared" si="10"/>
        <v>1198.3216265995425</v>
      </c>
      <c r="AB45" s="161">
        <f>'[1]Report_Daily Hrly Load Sheet '!$X$70</f>
        <v>0</v>
      </c>
      <c r="AC45" s="157">
        <v>33</v>
      </c>
      <c r="AD45" s="78" t="s">
        <v>92</v>
      </c>
      <c r="AE45" s="79">
        <f>IF([1]Report_Actual_RTD!C37="","",[1]Report_Actual_RTD!C37)</f>
        <v>50.02</v>
      </c>
      <c r="AF45" s="80"/>
      <c r="AG45" s="81">
        <f>[1]Report_Actual_RTD!E37</f>
        <v>1405.6</v>
      </c>
      <c r="AH45" s="82"/>
      <c r="AP45" s="158">
        <f t="shared" si="11"/>
        <v>47</v>
      </c>
      <c r="AQ45" s="147">
        <v>21</v>
      </c>
      <c r="AT45" s="126"/>
    </row>
    <row r="46" spans="1:46" ht="18" customHeight="1">
      <c r="A46" s="148">
        <v>22</v>
      </c>
      <c r="B46" s="149">
        <f t="shared" si="12"/>
        <v>508.83714232028774</v>
      </c>
      <c r="C46" s="149">
        <f t="shared" si="13"/>
        <v>41.069144338807263</v>
      </c>
      <c r="D46" s="149">
        <f t="shared" si="14"/>
        <v>101.39275766016713</v>
      </c>
      <c r="E46" s="149">
        <f t="shared" si="0"/>
        <v>651.29904431926218</v>
      </c>
      <c r="F46" s="150">
        <f t="shared" si="1"/>
        <v>443.28385934032542</v>
      </c>
      <c r="G46" s="150">
        <f t="shared" si="2"/>
        <v>1094.5829036595876</v>
      </c>
      <c r="H46" s="150">
        <v>0</v>
      </c>
      <c r="I46" s="150">
        <f t="shared" si="3"/>
        <v>0</v>
      </c>
      <c r="J46" s="151">
        <v>0</v>
      </c>
      <c r="K46" s="151">
        <v>0</v>
      </c>
      <c r="L46" s="150">
        <f t="shared" si="4"/>
        <v>0</v>
      </c>
      <c r="M46" s="152">
        <f t="shared" si="5"/>
        <v>0</v>
      </c>
      <c r="N46" s="153">
        <f t="shared" si="6"/>
        <v>1094.5829036595876</v>
      </c>
      <c r="O46" s="15"/>
      <c r="P46" s="126"/>
      <c r="Q46" s="138">
        <v>22</v>
      </c>
      <c r="R46" s="139">
        <f>'[1]Report_Daily Hrly Load Sheet '!Y28</f>
        <v>528.47</v>
      </c>
      <c r="S46" s="139">
        <f>'[1]Report_Daily Hrly Load Sheet '!Y20</f>
        <v>47</v>
      </c>
      <c r="T46" s="139">
        <f>'[1]Report_Daily Hrly Load Sheet '!Y7</f>
        <v>100</v>
      </c>
      <c r="U46" s="140">
        <f t="shared" si="7"/>
        <v>675.47</v>
      </c>
      <c r="V46" s="140">
        <f>AH102</f>
        <v>1094.5700000000002</v>
      </c>
      <c r="W46" s="154">
        <f>MAX(AG99:AG102)</f>
        <v>1135.0999999999999</v>
      </c>
      <c r="X46" s="154">
        <f>MIN(AG99:AG102)</f>
        <v>1044.18</v>
      </c>
      <c r="Y46" s="155">
        <f t="shared" si="8"/>
        <v>1094.5700000000002</v>
      </c>
      <c r="Z46" s="155">
        <f t="shared" si="9"/>
        <v>1094.5700000000002</v>
      </c>
      <c r="AA46" s="155">
        <f t="shared" si="10"/>
        <v>1094.5829036595876</v>
      </c>
      <c r="AB46" s="161">
        <f>'[1]Report_Daily Hrly Load Sheet '!$Y$70</f>
        <v>0</v>
      </c>
      <c r="AC46" s="157">
        <v>34</v>
      </c>
      <c r="AD46" s="78" t="s">
        <v>93</v>
      </c>
      <c r="AE46" s="79">
        <f>IF([1]Report_Actual_RTD!C38="","",[1]Report_Actual_RTD!C38)</f>
        <v>49.98</v>
      </c>
      <c r="AF46" s="80"/>
      <c r="AG46" s="81">
        <f>[1]Report_Actual_RTD!E38</f>
        <v>1394.61</v>
      </c>
      <c r="AH46" s="82"/>
      <c r="AP46" s="158">
        <f t="shared" si="11"/>
        <v>47</v>
      </c>
      <c r="AQ46" s="147">
        <v>22</v>
      </c>
    </row>
    <row r="47" spans="1:46" ht="18" customHeight="1">
      <c r="A47" s="148">
        <v>23</v>
      </c>
      <c r="B47" s="149">
        <f t="shared" si="12"/>
        <v>462.86107263649541</v>
      </c>
      <c r="C47" s="149">
        <f t="shared" si="13"/>
        <v>41.069144338807263</v>
      </c>
      <c r="D47" s="149">
        <f t="shared" si="14"/>
        <v>182.50696378830082</v>
      </c>
      <c r="E47" s="149">
        <f t="shared" si="0"/>
        <v>686.43718076360346</v>
      </c>
      <c r="F47" s="150">
        <f t="shared" si="1"/>
        <v>359.61515078584034</v>
      </c>
      <c r="G47" s="150">
        <f t="shared" si="2"/>
        <v>1046.0523315494438</v>
      </c>
      <c r="H47" s="150">
        <v>0</v>
      </c>
      <c r="I47" s="150">
        <f t="shared" si="3"/>
        <v>0</v>
      </c>
      <c r="J47" s="151">
        <v>0</v>
      </c>
      <c r="K47" s="151">
        <v>0</v>
      </c>
      <c r="L47" s="150">
        <f t="shared" si="4"/>
        <v>0</v>
      </c>
      <c r="M47" s="152">
        <f t="shared" si="5"/>
        <v>0</v>
      </c>
      <c r="N47" s="153">
        <f t="shared" si="6"/>
        <v>1046.0523315494438</v>
      </c>
      <c r="O47" s="15"/>
      <c r="P47" s="22"/>
      <c r="Q47" s="138">
        <v>23</v>
      </c>
      <c r="R47" s="139">
        <f>'[1]Report_Daily Hrly Load Sheet '!Z28</f>
        <v>480.72</v>
      </c>
      <c r="S47" s="139">
        <f>'[1]Report_Daily Hrly Load Sheet '!Z20</f>
        <v>47</v>
      </c>
      <c r="T47" s="139">
        <f>'[1]Report_Daily Hrly Load Sheet '!Z7</f>
        <v>180</v>
      </c>
      <c r="U47" s="140">
        <f t="shared" si="7"/>
        <v>707.72</v>
      </c>
      <c r="V47" s="140">
        <f>AH106</f>
        <v>1046.04</v>
      </c>
      <c r="W47" s="154">
        <f>MAX(AG103:AG106)</f>
        <v>1059.17</v>
      </c>
      <c r="X47" s="154">
        <f>MIN(AG103:AG106)</f>
        <v>1040.49</v>
      </c>
      <c r="Y47" s="155">
        <f t="shared" si="8"/>
        <v>1046.04</v>
      </c>
      <c r="Z47" s="155">
        <f t="shared" si="9"/>
        <v>1046.04</v>
      </c>
      <c r="AA47" s="155">
        <f t="shared" si="10"/>
        <v>1046.0523315494438</v>
      </c>
      <c r="AB47" s="161">
        <f>'[1]Report_Daily Hrly Load Sheet '!$Z$70</f>
        <v>0</v>
      </c>
      <c r="AC47" s="157">
        <v>35</v>
      </c>
      <c r="AD47" s="78" t="s">
        <v>94</v>
      </c>
      <c r="AE47" s="79">
        <f>IF([1]Report_Actual_RTD!C39="","",[1]Report_Actual_RTD!C39)</f>
        <v>50</v>
      </c>
      <c r="AF47" s="80"/>
      <c r="AG47" s="81">
        <f>[1]Report_Actual_RTD!E39</f>
        <v>1406.99</v>
      </c>
      <c r="AH47" s="82"/>
      <c r="AP47" s="158">
        <f t="shared" si="11"/>
        <v>47</v>
      </c>
      <c r="AQ47" s="147">
        <v>23</v>
      </c>
    </row>
    <row r="48" spans="1:46" ht="18" customHeight="1">
      <c r="A48" s="148">
        <v>24</v>
      </c>
      <c r="B48" s="149">
        <f t="shared" si="12"/>
        <v>447.91764642722916</v>
      </c>
      <c r="C48" s="149">
        <f t="shared" si="13"/>
        <v>41.069144338807263</v>
      </c>
      <c r="D48" s="149">
        <f>IF(T48=0,0,T48/$T$50*$T$12)</f>
        <v>223.06406685236769</v>
      </c>
      <c r="E48" s="149">
        <f t="shared" si="0"/>
        <v>712.05085761840405</v>
      </c>
      <c r="F48" s="150">
        <f t="shared" si="1"/>
        <v>296.94853712677252</v>
      </c>
      <c r="G48" s="150">
        <f t="shared" si="2"/>
        <v>1008.9993947451766</v>
      </c>
      <c r="H48" s="150">
        <v>0</v>
      </c>
      <c r="I48" s="150">
        <f t="shared" si="3"/>
        <v>0</v>
      </c>
      <c r="J48" s="151">
        <v>0</v>
      </c>
      <c r="K48" s="151">
        <v>0</v>
      </c>
      <c r="L48" s="150">
        <f t="shared" si="4"/>
        <v>0</v>
      </c>
      <c r="M48" s="152">
        <f t="shared" si="5"/>
        <v>0</v>
      </c>
      <c r="N48" s="153">
        <f t="shared" si="6"/>
        <v>1008.9993947451766</v>
      </c>
      <c r="O48" s="15"/>
      <c r="P48" s="126"/>
      <c r="Q48" s="138">
        <v>24</v>
      </c>
      <c r="R48" s="139">
        <f>'[1]Report_Daily Hrly Load Sheet '!AA28</f>
        <v>465.19999999999993</v>
      </c>
      <c r="S48" s="139">
        <f>'[1]Report_Daily Hrly Load Sheet '!AA20</f>
        <v>47</v>
      </c>
      <c r="T48" s="139">
        <f>'[1]Report_Daily Hrly Load Sheet '!AA7</f>
        <v>220</v>
      </c>
      <c r="U48" s="140">
        <f t="shared" si="7"/>
        <v>732.19999999999993</v>
      </c>
      <c r="V48" s="140">
        <f>AH110</f>
        <v>1008.9875</v>
      </c>
      <c r="W48" s="154">
        <f>MAX(AG107:AG110)</f>
        <v>1011.64</v>
      </c>
      <c r="X48" s="154">
        <f>MIN(AG108:AG111)</f>
        <v>1006.08</v>
      </c>
      <c r="Y48" s="155">
        <f t="shared" si="8"/>
        <v>1008.9875</v>
      </c>
      <c r="Z48" s="155">
        <f t="shared" si="9"/>
        <v>1008.9875</v>
      </c>
      <c r="AA48" s="155">
        <f t="shared" si="10"/>
        <v>1008.9993947451766</v>
      </c>
      <c r="AB48" s="161">
        <f>'[1]Report_Daily Hrly Load Sheet '!$AA$70</f>
        <v>0</v>
      </c>
      <c r="AC48" s="157">
        <v>36</v>
      </c>
      <c r="AD48" s="78" t="s">
        <v>95</v>
      </c>
      <c r="AE48" s="79">
        <f>IF([1]Report_Actual_RTD!C40="","",[1]Report_Actual_RTD!C40)</f>
        <v>50.04</v>
      </c>
      <c r="AF48" s="145">
        <f>IF(SUM(AE45:AE48)&gt;0,AVERAGE(AE45:AE48),"")</f>
        <v>50.01</v>
      </c>
      <c r="AG48" s="81">
        <f>[1]Report_Actual_RTD!E40</f>
        <v>1404.69</v>
      </c>
      <c r="AH48" s="82">
        <f>IF(SUM(AG45:AG48)&gt;0,AVERAGE(AG45:AG48),0)</f>
        <v>1402.9724999999999</v>
      </c>
      <c r="AP48" s="158">
        <f t="shared" si="11"/>
        <v>47</v>
      </c>
      <c r="AQ48" s="147">
        <v>24</v>
      </c>
    </row>
    <row r="49" spans="1:34" ht="15" customHeight="1">
      <c r="A49" s="181"/>
      <c r="B49" s="182"/>
      <c r="C49" s="182"/>
      <c r="D49" s="149"/>
      <c r="E49" s="182"/>
      <c r="F49" s="183"/>
      <c r="G49" s="184"/>
      <c r="H49" s="184"/>
      <c r="I49" s="185"/>
      <c r="J49" s="186"/>
      <c r="K49" s="186"/>
      <c r="L49" s="187"/>
      <c r="M49" s="187"/>
      <c r="N49" s="188"/>
      <c r="O49" s="15"/>
      <c r="P49" s="15"/>
      <c r="Q49" s="138"/>
      <c r="R49" s="189"/>
      <c r="S49" s="189"/>
      <c r="T49" s="171"/>
      <c r="U49" s="140"/>
      <c r="V49" s="190"/>
      <c r="W49" s="191"/>
      <c r="X49" s="191"/>
      <c r="Y49" s="192"/>
      <c r="Z49" s="192"/>
      <c r="AA49" s="155"/>
      <c r="AB49" s="193"/>
      <c r="AC49" s="89">
        <v>37</v>
      </c>
      <c r="AD49" s="81" t="s">
        <v>96</v>
      </c>
      <c r="AE49" s="79">
        <f>IF([1]Report_Actual_RTD!C41="","",[1]Report_Actual_RTD!C41)</f>
        <v>50.02</v>
      </c>
      <c r="AF49" s="90"/>
      <c r="AG49" s="81">
        <f>[1]Report_Actual_RTD!E41</f>
        <v>1434.24</v>
      </c>
      <c r="AH49" s="82"/>
    </row>
    <row r="50" spans="1:34" ht="18" customHeight="1" thickBot="1">
      <c r="A50" s="148" t="s">
        <v>57</v>
      </c>
      <c r="B50" s="194">
        <f t="shared" ref="B50:N50" si="15">SUM(B25:B48)</f>
        <v>10760.999999999998</v>
      </c>
      <c r="C50" s="194">
        <f t="shared" si="15"/>
        <v>1011.0000000000002</v>
      </c>
      <c r="D50" s="194">
        <f t="shared" si="15"/>
        <v>3640.0000000000009</v>
      </c>
      <c r="E50" s="194">
        <f t="shared" si="15"/>
        <v>15412.000000000002</v>
      </c>
      <c r="F50" s="194">
        <f t="shared" si="15"/>
        <v>12793.05783696959</v>
      </c>
      <c r="G50" s="194">
        <f t="shared" si="15"/>
        <v>28205.05783696959</v>
      </c>
      <c r="H50" s="195">
        <f t="shared" si="15"/>
        <v>0</v>
      </c>
      <c r="I50" s="195">
        <f t="shared" si="15"/>
        <v>0</v>
      </c>
      <c r="J50" s="195">
        <f t="shared" si="15"/>
        <v>0</v>
      </c>
      <c r="K50" s="195">
        <f t="shared" si="15"/>
        <v>0</v>
      </c>
      <c r="L50" s="195">
        <f t="shared" si="15"/>
        <v>0</v>
      </c>
      <c r="M50" s="195">
        <f t="shared" si="15"/>
        <v>0</v>
      </c>
      <c r="N50" s="196">
        <f t="shared" si="15"/>
        <v>28205.05783696959</v>
      </c>
      <c r="O50" s="15"/>
      <c r="P50" s="15"/>
      <c r="Q50" s="197" t="s">
        <v>57</v>
      </c>
      <c r="R50" s="198">
        <f>SUM(R25:R49)</f>
        <v>11176.2</v>
      </c>
      <c r="S50" s="198">
        <f>SUM(S25:S49)</f>
        <v>1157</v>
      </c>
      <c r="T50" s="198">
        <f>SUM(T25:T49)</f>
        <v>3590</v>
      </c>
      <c r="U50" s="199">
        <f>SUM(U25:U49)</f>
        <v>15923.199999999999</v>
      </c>
      <c r="V50" s="199">
        <f>SUM(V25:V49)</f>
        <v>28205.084999999995</v>
      </c>
      <c r="W50" s="161"/>
      <c r="X50" s="161"/>
      <c r="Y50" s="200">
        <f>SUM(Y25:Y49)</f>
        <v>28204.752499999999</v>
      </c>
      <c r="Z50" s="200">
        <f>SUM(Z25:Z49)</f>
        <v>28204.752499999999</v>
      </c>
      <c r="AA50" s="200">
        <f>SUM(AA25:AA49)</f>
        <v>28205.05783696959</v>
      </c>
      <c r="AB50" s="201">
        <f>SUM(AB25:AB49)</f>
        <v>0</v>
      </c>
      <c r="AC50" s="89">
        <v>38</v>
      </c>
      <c r="AD50" s="81" t="s">
        <v>97</v>
      </c>
      <c r="AE50" s="79">
        <f>IF([1]Report_Actual_RTD!C42="","",[1]Report_Actual_RTD!C42)</f>
        <v>50.01</v>
      </c>
      <c r="AF50" s="90"/>
      <c r="AG50" s="81">
        <f>[1]Report_Actual_RTD!E42</f>
        <v>1439.6</v>
      </c>
      <c r="AH50" s="82"/>
    </row>
    <row r="51" spans="1:34" ht="11.25" customHeight="1">
      <c r="A51" s="202"/>
      <c r="B51" s="203"/>
      <c r="C51" s="203"/>
      <c r="D51" s="203"/>
      <c r="E51" s="203"/>
      <c r="F51" s="72"/>
      <c r="G51" s="204"/>
      <c r="I51" s="204"/>
      <c r="J51" s="15"/>
      <c r="K51" s="15"/>
      <c r="L51" s="15"/>
      <c r="M51" s="15"/>
      <c r="N51" s="205"/>
      <c r="O51" s="15"/>
      <c r="P51" s="15"/>
      <c r="Q51" s="206"/>
      <c r="R51" s="207"/>
      <c r="S51" s="207"/>
      <c r="T51" s="208"/>
      <c r="U51" s="209"/>
      <c r="V51" s="210"/>
      <c r="W51" s="211"/>
      <c r="X51" s="211"/>
      <c r="Y51" s="212"/>
      <c r="Z51" s="212"/>
      <c r="AA51" s="212"/>
      <c r="AB51" s="213"/>
      <c r="AC51" s="89">
        <v>39</v>
      </c>
      <c r="AD51" s="81" t="s">
        <v>98</v>
      </c>
      <c r="AE51" s="79">
        <f>IF([1]Report_Actual_RTD!C43="","",[1]Report_Actual_RTD!C43)</f>
        <v>50.01</v>
      </c>
      <c r="AF51" s="90"/>
      <c r="AG51" s="81">
        <f>[1]Report_Actual_RTD!E43</f>
        <v>1434.75</v>
      </c>
      <c r="AH51" s="82"/>
    </row>
    <row r="52" spans="1:34" ht="11.25" customHeight="1">
      <c r="A52" s="202"/>
      <c r="B52" s="203"/>
      <c r="C52" s="203"/>
      <c r="D52" s="203"/>
      <c r="E52" s="203"/>
      <c r="F52" s="72"/>
      <c r="G52" s="204"/>
      <c r="I52" s="204"/>
      <c r="J52" s="15"/>
      <c r="K52" s="15"/>
      <c r="L52" s="15"/>
      <c r="M52" s="15"/>
      <c r="N52" s="205"/>
      <c r="O52" s="15"/>
      <c r="P52" s="15"/>
      <c r="Q52" s="214"/>
      <c r="R52" s="215"/>
      <c r="S52" s="215"/>
      <c r="T52" s="216"/>
      <c r="U52" s="217"/>
      <c r="V52" s="210"/>
      <c r="W52" s="211"/>
      <c r="X52" s="211"/>
      <c r="Y52" s="212"/>
      <c r="Z52" s="212"/>
      <c r="AA52" s="212"/>
      <c r="AB52" s="218"/>
      <c r="AC52" s="89">
        <v>40</v>
      </c>
      <c r="AD52" s="81" t="s">
        <v>99</v>
      </c>
      <c r="AE52" s="79">
        <f>IF([1]Report_Actual_RTD!C44="","",[1]Report_Actual_RTD!C44)</f>
        <v>50.03</v>
      </c>
      <c r="AF52" s="174">
        <f>IF(SUM(AE49:AE52)&gt;0,AVERAGE(AE49:AE52),"")</f>
        <v>50.017499999999998</v>
      </c>
      <c r="AG52" s="81">
        <f>[1]Report_Actual_RTD!E44</f>
        <v>1418.28</v>
      </c>
      <c r="AH52" s="82">
        <f>IF(SUM(AG49:AG52)&gt;0,AVERAGE(AG49:AG52),0)</f>
        <v>1431.7175</v>
      </c>
    </row>
    <row r="53" spans="1:34" ht="18" customHeight="1">
      <c r="A53" s="25"/>
      <c r="B53" s="22"/>
      <c r="C53" s="22"/>
      <c r="D53" s="59" t="s">
        <v>100</v>
      </c>
      <c r="E53" s="60"/>
      <c r="F53" s="219"/>
      <c r="G53" s="219"/>
      <c r="H53" s="220"/>
      <c r="I53" s="220"/>
      <c r="J53" s="221">
        <f>[1]Report_Actual_RTD!C101</f>
        <v>50.01458333333332</v>
      </c>
      <c r="K53" s="222" t="s">
        <v>101</v>
      </c>
      <c r="L53" s="126"/>
      <c r="M53" s="126"/>
      <c r="N53" s="19"/>
      <c r="O53" s="15"/>
      <c r="P53" s="15"/>
      <c r="Q53" s="223" t="s">
        <v>102</v>
      </c>
      <c r="R53" s="215"/>
      <c r="S53" s="215"/>
      <c r="T53" s="216"/>
      <c r="U53" s="217"/>
      <c r="V53" s="224"/>
      <c r="W53" s="225"/>
      <c r="X53" s="225"/>
      <c r="Y53" s="212"/>
      <c r="Z53" s="212"/>
      <c r="AA53" s="212"/>
      <c r="AB53" s="218"/>
      <c r="AC53" s="89">
        <v>41</v>
      </c>
      <c r="AD53" s="81" t="s">
        <v>103</v>
      </c>
      <c r="AE53" s="79">
        <f>IF([1]Report_Actual_RTD!C45="","",[1]Report_Actual_RTD!C45)</f>
        <v>50.12</v>
      </c>
      <c r="AF53" s="90"/>
      <c r="AG53" s="81">
        <f>[1]Report_Actual_RTD!E45</f>
        <v>1392.33</v>
      </c>
      <c r="AH53" s="82"/>
    </row>
    <row r="54" spans="1:34" ht="18" customHeight="1">
      <c r="A54" s="226"/>
      <c r="B54" s="227"/>
      <c r="C54" s="227"/>
      <c r="D54" s="59" t="s">
        <v>104</v>
      </c>
      <c r="E54" s="60"/>
      <c r="F54" s="219"/>
      <c r="G54" s="219"/>
      <c r="H54" s="220"/>
      <c r="I54" s="220"/>
      <c r="J54" s="221">
        <f>LARGE(G25:G48,1)</f>
        <v>1439.6</v>
      </c>
      <c r="K54" s="222" t="s">
        <v>105</v>
      </c>
      <c r="L54" s="204"/>
      <c r="M54" s="126"/>
      <c r="N54" s="228"/>
      <c r="O54" s="15"/>
      <c r="P54" s="15"/>
      <c r="Q54" s="214"/>
      <c r="R54" s="215"/>
      <c r="S54" s="215"/>
      <c r="T54" s="216"/>
      <c r="U54" s="217"/>
      <c r="V54" s="210"/>
      <c r="W54" s="211"/>
      <c r="X54" s="211"/>
      <c r="Y54" s="212"/>
      <c r="Z54" s="212"/>
      <c r="AA54" s="212"/>
      <c r="AB54" s="218"/>
      <c r="AC54" s="89">
        <v>42</v>
      </c>
      <c r="AD54" s="81" t="s">
        <v>106</v>
      </c>
      <c r="AE54" s="79">
        <f>IF([1]Report_Actual_RTD!C46="","",[1]Report_Actual_RTD!C46)</f>
        <v>50.09</v>
      </c>
      <c r="AF54" s="90"/>
      <c r="AG54" s="81">
        <f>[1]Report_Actual_RTD!E46</f>
        <v>1373.57</v>
      </c>
      <c r="AH54" s="82"/>
    </row>
    <row r="55" spans="1:34" ht="18" customHeight="1">
      <c r="A55" s="83"/>
      <c r="B55" s="9"/>
      <c r="C55" s="9"/>
      <c r="D55" s="59" t="s">
        <v>107</v>
      </c>
      <c r="E55" s="60"/>
      <c r="F55" s="219"/>
      <c r="G55" s="219"/>
      <c r="H55" s="220"/>
      <c r="I55" s="220"/>
      <c r="J55" s="221">
        <f>LARGE(N25:N48,1)</f>
        <v>1439.6</v>
      </c>
      <c r="K55" s="222" t="s">
        <v>105</v>
      </c>
      <c r="L55" s="204"/>
      <c r="M55" s="9"/>
      <c r="N55" s="84"/>
      <c r="O55" s="15"/>
      <c r="P55" s="15"/>
      <c r="Q55" s="229" t="s">
        <v>108</v>
      </c>
      <c r="R55" s="140">
        <f>AE112</f>
        <v>1439.6</v>
      </c>
      <c r="S55" s="230"/>
      <c r="T55" s="231"/>
      <c r="U55" s="232"/>
      <c r="V55" s="210"/>
      <c r="W55" s="211"/>
      <c r="X55" s="211"/>
      <c r="Y55" s="212"/>
      <c r="Z55" s="212"/>
      <c r="AA55" s="212"/>
      <c r="AB55" s="218"/>
      <c r="AC55" s="89">
        <v>43</v>
      </c>
      <c r="AD55" s="81" t="s">
        <v>109</v>
      </c>
      <c r="AE55" s="79">
        <f>IF([1]Report_Actual_RTD!C47="","",[1]Report_Actual_RTD!C47)</f>
        <v>50.09</v>
      </c>
      <c r="AF55" s="90"/>
      <c r="AG55" s="81">
        <f>[1]Report_Actual_RTD!E47</f>
        <v>1368.31</v>
      </c>
      <c r="AH55" s="82"/>
    </row>
    <row r="56" spans="1:34" ht="18" customHeight="1" thickBot="1">
      <c r="A56" s="83"/>
      <c r="B56" s="9"/>
      <c r="C56" s="9"/>
      <c r="D56" s="59" t="s">
        <v>110</v>
      </c>
      <c r="E56" s="60"/>
      <c r="F56" s="219"/>
      <c r="G56" s="219"/>
      <c r="H56" s="220"/>
      <c r="I56" s="220"/>
      <c r="J56" s="221">
        <f>SMALL(N25:N48,1)</f>
        <v>864.54</v>
      </c>
      <c r="K56" s="222" t="s">
        <v>105</v>
      </c>
      <c r="L56" s="233" t="s">
        <v>111</v>
      </c>
      <c r="M56" s="119" t="s">
        <v>112</v>
      </c>
      <c r="N56" s="84"/>
      <c r="O56" s="15"/>
      <c r="P56" s="15"/>
      <c r="Q56" s="234" t="s">
        <v>113</v>
      </c>
      <c r="R56" s="235">
        <f>AE113</f>
        <v>864.54</v>
      </c>
      <c r="S56" s="236"/>
      <c r="T56" s="237"/>
      <c r="U56" s="238"/>
      <c r="V56" s="239"/>
      <c r="W56" s="240"/>
      <c r="X56" s="240"/>
      <c r="Y56" s="241"/>
      <c r="Z56" s="241"/>
      <c r="AA56" s="241"/>
      <c r="AB56" s="242"/>
      <c r="AC56" s="105">
        <v>44</v>
      </c>
      <c r="AD56" s="78" t="s">
        <v>114</v>
      </c>
      <c r="AE56" s="79">
        <f>IF([1]Report_Actual_RTD!C48="","",[1]Report_Actual_RTD!C48)</f>
        <v>50.04</v>
      </c>
      <c r="AF56" s="145">
        <f>IF(SUM(AE53:AE56)&gt;0,AVERAGE(AE53:AE56),"")</f>
        <v>50.085000000000001</v>
      </c>
      <c r="AG56" s="81">
        <f>[1]Report_Actual_RTD!E48</f>
        <v>1364.98</v>
      </c>
      <c r="AH56" s="82">
        <f>IF(SUM(AG53:AG56)&gt;0,AVERAGE(AG53:AG56),0)</f>
        <v>1374.7974999999997</v>
      </c>
    </row>
    <row r="57" spans="1:34" ht="18" customHeight="1">
      <c r="A57" s="83"/>
      <c r="B57" s="9"/>
      <c r="C57" s="9"/>
      <c r="D57" s="59" t="s">
        <v>115</v>
      </c>
      <c r="E57" s="60"/>
      <c r="F57" s="219"/>
      <c r="G57" s="219"/>
      <c r="H57" s="220"/>
      <c r="I57" s="220"/>
      <c r="J57" s="221">
        <f>$B$50</f>
        <v>10760.999999999998</v>
      </c>
      <c r="K57" s="222" t="s">
        <v>116</v>
      </c>
      <c r="L57" s="243">
        <f>('[1]Form-1_AnticipatedVsActual_BI'!$I$26+'[1]Form-1_AnticipatedVsActual_BI'!I30)/1000</f>
        <v>21.934999999999999</v>
      </c>
      <c r="M57" s="244">
        <f>J57-L57</f>
        <v>10739.064999999999</v>
      </c>
      <c r="N57" s="84"/>
      <c r="O57" s="15"/>
      <c r="P57" s="15"/>
      <c r="Q57" s="15"/>
      <c r="R57" s="21"/>
      <c r="S57" s="21"/>
      <c r="T57" s="9"/>
      <c r="U57" s="15"/>
      <c r="V57" s="23"/>
      <c r="W57" s="23"/>
      <c r="X57" s="23"/>
      <c r="Y57" s="24"/>
      <c r="Z57" s="24"/>
      <c r="AA57" s="24"/>
      <c r="AB57" s="14"/>
      <c r="AC57" s="89">
        <v>45</v>
      </c>
      <c r="AD57" s="81" t="s">
        <v>117</v>
      </c>
      <c r="AE57" s="79">
        <f>IF([1]Report_Actual_RTD!C49="","",[1]Report_Actual_RTD!C49)</f>
        <v>50.05</v>
      </c>
      <c r="AF57" s="90"/>
      <c r="AG57" s="81">
        <f>[1]Report_Actual_RTD!E49</f>
        <v>1375.81</v>
      </c>
      <c r="AH57" s="82"/>
    </row>
    <row r="58" spans="1:34" ht="18" customHeight="1">
      <c r="A58" s="83"/>
      <c r="B58" s="9"/>
      <c r="C58" s="9"/>
      <c r="D58" s="59" t="s">
        <v>118</v>
      </c>
      <c r="E58" s="60"/>
      <c r="F58" s="219"/>
      <c r="G58" s="219"/>
      <c r="H58" s="220"/>
      <c r="I58" s="220"/>
      <c r="J58" s="221">
        <f>$D$50</f>
        <v>3640.0000000000009</v>
      </c>
      <c r="K58" s="222" t="s">
        <v>116</v>
      </c>
      <c r="L58" s="243">
        <f>'[1]Form-1_AnticipatedVsActual_BI'!$I$28/1000</f>
        <v>6.77</v>
      </c>
      <c r="M58" s="244">
        <f>J58-L58</f>
        <v>3633.2300000000009</v>
      </c>
      <c r="N58" s="84"/>
      <c r="O58" s="15"/>
      <c r="P58" s="15"/>
      <c r="Q58" s="20"/>
      <c r="R58" s="21"/>
      <c r="S58" s="21"/>
      <c r="T58" s="9"/>
      <c r="U58" s="15"/>
      <c r="V58" s="23"/>
      <c r="W58" s="23"/>
      <c r="X58" s="23"/>
      <c r="Y58" s="24"/>
      <c r="Z58" s="24"/>
      <c r="AA58" s="24"/>
      <c r="AB58" s="14"/>
      <c r="AC58" s="89">
        <v>46</v>
      </c>
      <c r="AD58" s="81" t="s">
        <v>119</v>
      </c>
      <c r="AE58" s="79">
        <f>IF([1]Report_Actual_RTD!C50="","",[1]Report_Actual_RTD!C50)</f>
        <v>50.06</v>
      </c>
      <c r="AF58" s="90"/>
      <c r="AG58" s="81">
        <f>[1]Report_Actual_RTD!E50</f>
        <v>1361.55</v>
      </c>
      <c r="AH58" s="82"/>
    </row>
    <row r="59" spans="1:34" ht="18" customHeight="1">
      <c r="A59" s="83"/>
      <c r="B59" s="9"/>
      <c r="C59" s="9"/>
      <c r="D59" s="59" t="s">
        <v>120</v>
      </c>
      <c r="E59" s="60"/>
      <c r="F59" s="219"/>
      <c r="G59" s="219"/>
      <c r="H59" s="220"/>
      <c r="I59" s="220"/>
      <c r="J59" s="221">
        <f>$C$50</f>
        <v>1011.0000000000002</v>
      </c>
      <c r="K59" s="222" t="s">
        <v>116</v>
      </c>
      <c r="L59" s="243">
        <f>'[1]Form-1_AnticipatedVsActual_BI'!$I$29/1000</f>
        <v>4.3499999999999996</v>
      </c>
      <c r="M59" s="244">
        <f>J59-L59</f>
        <v>1006.6500000000002</v>
      </c>
      <c r="N59" s="84"/>
      <c r="O59" s="15"/>
      <c r="P59" s="15"/>
      <c r="Q59" s="20"/>
      <c r="R59" s="20"/>
      <c r="S59" s="20"/>
      <c r="T59" s="34"/>
      <c r="U59" s="245"/>
      <c r="V59" s="23"/>
      <c r="W59" s="23"/>
      <c r="X59" s="23"/>
      <c r="Y59" s="24"/>
      <c r="Z59" s="24"/>
      <c r="AA59" s="24"/>
      <c r="AB59" s="14"/>
      <c r="AC59" s="105">
        <v>47</v>
      </c>
      <c r="AD59" s="78" t="s">
        <v>121</v>
      </c>
      <c r="AE59" s="79">
        <f>IF([1]Report_Actual_RTD!C51="","",[1]Report_Actual_RTD!C51)</f>
        <v>50.03</v>
      </c>
      <c r="AF59" s="80"/>
      <c r="AG59" s="81">
        <f>[1]Report_Actual_RTD!E51</f>
        <v>1351.11</v>
      </c>
      <c r="AH59" s="82"/>
    </row>
    <row r="60" spans="1:34" ht="18" customHeight="1">
      <c r="A60" s="83"/>
      <c r="B60" s="9"/>
      <c r="C60" s="9"/>
      <c r="D60" s="59" t="s">
        <v>122</v>
      </c>
      <c r="E60" s="60"/>
      <c r="F60" s="219"/>
      <c r="G60" s="219"/>
      <c r="H60" s="220"/>
      <c r="I60" s="220"/>
      <c r="J60" s="221">
        <f>'[1]Report_Daily Hrly Load Sheet '!F20</f>
        <v>37.700000000000003</v>
      </c>
      <c r="K60" s="222" t="s">
        <v>105</v>
      </c>
      <c r="L60" s="9"/>
      <c r="M60" s="9"/>
      <c r="N60" s="84"/>
      <c r="O60" s="15"/>
      <c r="P60" s="15"/>
      <c r="Q60" s="20"/>
      <c r="T60" s="34"/>
      <c r="U60" s="245"/>
      <c r="V60" s="23"/>
      <c r="W60" s="23"/>
      <c r="X60" s="23"/>
      <c r="Y60" s="24"/>
      <c r="Z60" s="24"/>
      <c r="AA60" s="24"/>
      <c r="AB60" s="14"/>
      <c r="AC60" s="89">
        <v>48</v>
      </c>
      <c r="AD60" s="81" t="s">
        <v>123</v>
      </c>
      <c r="AE60" s="79">
        <f>IF([1]Report_Actual_RTD!C52="","",[1]Report_Actual_RTD!C52)</f>
        <v>50.04</v>
      </c>
      <c r="AF60" s="174">
        <f>IF(SUM(AE57:AE60)&gt;0,AVERAGE(AE57:AE60),"")</f>
        <v>50.044999999999995</v>
      </c>
      <c r="AG60" s="81">
        <f>[1]Report_Actual_RTD!E52</f>
        <v>1344.17</v>
      </c>
      <c r="AH60" s="82">
        <f>IF(SUM(AG57:AG60)&gt;0,AVERAGE(AG57:AG60),0)</f>
        <v>1358.1599999999999</v>
      </c>
    </row>
    <row r="61" spans="1:34" ht="18" customHeight="1">
      <c r="A61" s="83"/>
      <c r="B61" s="9"/>
      <c r="C61" s="9"/>
      <c r="D61" s="59" t="s">
        <v>124</v>
      </c>
      <c r="E61" s="60"/>
      <c r="F61" s="219"/>
      <c r="G61" s="219"/>
      <c r="H61" s="220"/>
      <c r="I61" s="220"/>
      <c r="J61" s="221">
        <f>'[1]Report_Daily Hrly Load Sheet '!AA20</f>
        <v>47</v>
      </c>
      <c r="K61" s="222" t="s">
        <v>105</v>
      </c>
      <c r="L61" s="126"/>
      <c r="M61" s="9"/>
      <c r="N61" s="84"/>
      <c r="O61" s="15"/>
      <c r="P61" s="15"/>
      <c r="Q61" s="15"/>
      <c r="R61" s="21"/>
      <c r="S61" s="21"/>
      <c r="T61" s="9"/>
      <c r="U61" s="15"/>
      <c r="V61" s="23"/>
      <c r="W61" s="23"/>
      <c r="X61" s="23"/>
      <c r="Y61" s="24"/>
      <c r="Z61" s="24"/>
      <c r="AA61" s="24"/>
      <c r="AB61" s="14"/>
      <c r="AC61" s="89">
        <v>49</v>
      </c>
      <c r="AD61" s="81" t="s">
        <v>125</v>
      </c>
      <c r="AE61" s="79">
        <f>IF([1]Report_Actual_RTD!C53="","",[1]Report_Actual_RTD!C53)</f>
        <v>50.01</v>
      </c>
      <c r="AF61" s="90"/>
      <c r="AG61" s="81">
        <f>[1]Report_Actual_RTD!E53</f>
        <v>1328.62</v>
      </c>
      <c r="AH61" s="82"/>
    </row>
    <row r="62" spans="1:34" ht="18" customHeight="1">
      <c r="A62" s="83"/>
      <c r="B62" s="9"/>
      <c r="C62" s="9"/>
      <c r="D62" s="59" t="str">
        <f>"Max.generation of Malana at " &amp;VLOOKUP(J62,AP25:AQ48,2,0) &amp; "00 Hrs."</f>
        <v>Max.generation of Malana at 500 Hrs.</v>
      </c>
      <c r="E62" s="60"/>
      <c r="F62" s="219"/>
      <c r="G62" s="219"/>
      <c r="H62" s="220"/>
      <c r="I62" s="220"/>
      <c r="J62" s="221">
        <f>'[1]Report_Daily Hrly Load Sheet '!AC20</f>
        <v>174.7</v>
      </c>
      <c r="K62" s="222" t="s">
        <v>105</v>
      </c>
      <c r="L62" s="9"/>
      <c r="M62" s="9"/>
      <c r="N62" s="84"/>
      <c r="O62" s="15"/>
      <c r="P62" s="15"/>
      <c r="Q62" s="20"/>
      <c r="R62" s="21"/>
      <c r="S62" s="21"/>
      <c r="T62" s="9"/>
      <c r="U62" s="15"/>
      <c r="V62" s="23"/>
      <c r="W62" s="23"/>
      <c r="X62" s="23"/>
      <c r="Y62" s="24"/>
      <c r="Z62" s="24"/>
      <c r="AA62" s="24"/>
      <c r="AB62" s="14"/>
      <c r="AC62" s="89">
        <v>50</v>
      </c>
      <c r="AD62" s="81" t="s">
        <v>126</v>
      </c>
      <c r="AE62" s="79">
        <f>IF([1]Report_Actual_RTD!C54="","",[1]Report_Actual_RTD!C54)</f>
        <v>49.97</v>
      </c>
      <c r="AF62" s="90"/>
      <c r="AG62" s="81">
        <f>[1]Report_Actual_RTD!E54</f>
        <v>1331.93</v>
      </c>
      <c r="AH62" s="82"/>
    </row>
    <row r="63" spans="1:34" ht="18" customHeight="1">
      <c r="A63" s="83"/>
      <c r="B63" s="9"/>
      <c r="C63" s="9"/>
      <c r="D63" s="59"/>
      <c r="E63" s="60"/>
      <c r="F63" s="219"/>
      <c r="G63" s="219"/>
      <c r="H63" s="246" t="s">
        <v>127</v>
      </c>
      <c r="I63" s="246"/>
      <c r="J63" s="247" t="s">
        <v>128</v>
      </c>
      <c r="K63" s="247"/>
      <c r="L63" s="248" t="s">
        <v>129</v>
      </c>
      <c r="M63" s="249" t="s">
        <v>130</v>
      </c>
      <c r="N63" s="84"/>
      <c r="O63" s="15"/>
      <c r="P63" s="15"/>
      <c r="Q63" s="20"/>
      <c r="R63" s="21"/>
      <c r="S63" s="21"/>
      <c r="T63" s="9"/>
      <c r="U63" s="15"/>
      <c r="V63" s="23"/>
      <c r="W63" s="23"/>
      <c r="X63" s="23"/>
      <c r="Y63" s="24"/>
      <c r="Z63" s="24"/>
      <c r="AA63" s="24"/>
      <c r="AB63" s="14"/>
      <c r="AC63" s="89"/>
      <c r="AD63" s="81"/>
      <c r="AE63" s="79"/>
      <c r="AF63" s="90"/>
      <c r="AG63" s="81"/>
      <c r="AH63" s="82"/>
    </row>
    <row r="64" spans="1:34" ht="13.5" customHeight="1">
      <c r="A64" s="83"/>
      <c r="B64" s="9"/>
      <c r="C64" s="9"/>
      <c r="D64" s="59" t="s">
        <v>131</v>
      </c>
      <c r="E64" s="60"/>
      <c r="F64" s="219"/>
      <c r="G64" s="219"/>
      <c r="H64" s="250">
        <f>'[1]Report_Daily Hrly Load Sheet '!AJ13</f>
        <v>349.44603491018916</v>
      </c>
      <c r="I64" s="220"/>
      <c r="J64" s="251">
        <f>'[1]Report_Daily Hrly Load Sheet '!$BA$13</f>
        <v>653.87306137506084</v>
      </c>
      <c r="K64" s="243"/>
      <c r="L64" s="252">
        <f>'[1]Report_Daily Hrly Load Sheet '!$BF$13/100</f>
        <v>107.61</v>
      </c>
      <c r="M64" s="253">
        <f>'[1]Report_Daily Hrly Load Sheet '!BH13/100</f>
        <v>107.39065000000001</v>
      </c>
      <c r="N64" s="84"/>
      <c r="O64" s="15"/>
      <c r="P64" s="254"/>
      <c r="Q64" s="254"/>
      <c r="R64" s="254"/>
      <c r="S64" s="20"/>
      <c r="T64" s="9"/>
      <c r="U64" s="15"/>
      <c r="V64" s="23"/>
      <c r="W64" s="23"/>
      <c r="X64" s="23"/>
      <c r="Y64" s="24"/>
      <c r="Z64" s="24"/>
      <c r="AA64" s="24"/>
      <c r="AB64" s="14"/>
      <c r="AC64" s="89">
        <v>51</v>
      </c>
      <c r="AD64" s="81" t="s">
        <v>132</v>
      </c>
      <c r="AE64" s="79">
        <f>IF([1]Report_Actual_RTD!C55="","",[1]Report_Actual_RTD!C55)</f>
        <v>49.92</v>
      </c>
      <c r="AF64" s="90"/>
      <c r="AG64" s="81">
        <f>[1]Report_Actual_RTD!E55</f>
        <v>1318.66</v>
      </c>
      <c r="AH64" s="82"/>
    </row>
    <row r="65" spans="1:158" ht="13.5" customHeight="1">
      <c r="A65" s="83"/>
      <c r="B65" s="9"/>
      <c r="C65" s="9"/>
      <c r="D65" s="59" t="s">
        <v>133</v>
      </c>
      <c r="E65" s="60"/>
      <c r="F65" s="219"/>
      <c r="G65" s="219"/>
      <c r="H65" s="250">
        <f>'[1]Report_Daily Hrly Load Sheet '!AJ14</f>
        <v>165.85180055401656</v>
      </c>
      <c r="I65" s="220"/>
      <c r="J65" s="251">
        <f>'[1]Report_Daily Hrly Load Sheet '!BA14</f>
        <v>221.13573407202213</v>
      </c>
      <c r="K65" s="243"/>
      <c r="L65" s="221">
        <f>'[1]Report_Daily Hrly Load Sheet '!$BF$14/100</f>
        <v>44.349999999999994</v>
      </c>
      <c r="M65" s="243">
        <f>'[1]Report_Daily Hrly Load Sheet '!BH14/100</f>
        <v>44.17029999999999</v>
      </c>
      <c r="N65" s="84"/>
      <c r="O65" s="15"/>
      <c r="P65" s="254"/>
      <c r="Q65" s="254"/>
      <c r="R65" s="254"/>
      <c r="S65" s="20"/>
      <c r="T65" s="9"/>
      <c r="U65" s="15"/>
      <c r="V65" s="23"/>
      <c r="W65" s="23"/>
      <c r="X65" s="23"/>
      <c r="Y65" s="24"/>
      <c r="Z65" s="24"/>
      <c r="AA65" s="24"/>
      <c r="AB65" s="14"/>
      <c r="AC65" s="89">
        <v>52</v>
      </c>
      <c r="AD65" s="81" t="s">
        <v>134</v>
      </c>
      <c r="AE65" s="79">
        <f>IF([1]Report_Actual_RTD!C56="","",[1]Report_Actual_RTD!C56)</f>
        <v>49.98</v>
      </c>
      <c r="AF65" s="174">
        <f>IF(SUM(AE61:AE65)&gt;0,AVERAGE(AE61:AE65),"")</f>
        <v>49.969999999999992</v>
      </c>
      <c r="AG65" s="81">
        <f>[1]Report_Actual_RTD!E56</f>
        <v>1307.55</v>
      </c>
      <c r="AH65" s="82">
        <f>IF(SUM(AG61:AG65)&gt;0,AVERAGE(AG61:AG65),0)</f>
        <v>1321.69</v>
      </c>
    </row>
    <row r="66" spans="1:158" ht="13.5" customHeight="1">
      <c r="A66" s="255"/>
      <c r="B66" s="256"/>
      <c r="C66" s="256"/>
      <c r="D66" s="59" t="s">
        <v>135</v>
      </c>
      <c r="E66" s="60"/>
      <c r="F66" s="219"/>
      <c r="G66" s="219"/>
      <c r="H66" s="250">
        <f>'[1]Report_Daily Hrly Load Sheet '!AJ16</f>
        <v>183.59423435617262</v>
      </c>
      <c r="I66" s="220"/>
      <c r="J66" s="251">
        <f>'[1]Report_Daily Hrly Load Sheet '!BA16</f>
        <v>432.73732730303874</v>
      </c>
      <c r="K66" s="243"/>
      <c r="L66" s="221">
        <f>'[1]Report_Daily Hrly Load Sheet '!$BF$16/100</f>
        <v>63.260000000000012</v>
      </c>
      <c r="M66" s="243">
        <f>'[1]Report_Daily Hrly Load Sheet '!BH16/100</f>
        <v>63.22035000000001</v>
      </c>
      <c r="N66" s="84"/>
      <c r="O66" s="15"/>
      <c r="P66" s="254"/>
      <c r="Q66" s="254"/>
      <c r="R66" s="254"/>
      <c r="T66" s="9"/>
      <c r="U66" s="15"/>
      <c r="V66" s="23"/>
      <c r="W66" s="23"/>
      <c r="X66" s="23"/>
      <c r="Y66" s="24"/>
      <c r="Z66" s="24"/>
      <c r="AA66" s="24"/>
      <c r="AB66" s="14"/>
      <c r="AC66" s="89">
        <v>53</v>
      </c>
      <c r="AD66" s="81" t="s">
        <v>136</v>
      </c>
      <c r="AE66" s="79">
        <f>IF([1]Report_Actual_RTD!C57="","",[1]Report_Actual_RTD!C57)</f>
        <v>50.02</v>
      </c>
      <c r="AF66" s="174"/>
      <c r="AG66" s="81">
        <f>[1]Report_Actual_RTD!E57</f>
        <v>1267.76</v>
      </c>
      <c r="AH66" s="82"/>
    </row>
    <row r="67" spans="1:158" ht="15" customHeight="1">
      <c r="A67" s="255"/>
      <c r="B67" s="256"/>
      <c r="C67" s="256"/>
      <c r="D67" s="256"/>
      <c r="E67" s="256"/>
      <c r="F67" s="256"/>
      <c r="G67" s="256"/>
      <c r="H67" s="256"/>
      <c r="I67" s="256"/>
      <c r="J67" s="15"/>
      <c r="K67" s="15"/>
      <c r="L67" s="15"/>
      <c r="M67" s="15"/>
      <c r="N67" s="84"/>
      <c r="O67" s="15"/>
      <c r="P67" s="15"/>
      <c r="Q67" s="20"/>
      <c r="T67" s="9"/>
      <c r="U67" s="15"/>
      <c r="V67" s="23"/>
      <c r="W67" s="23"/>
      <c r="X67" s="23"/>
      <c r="Y67" s="24"/>
      <c r="Z67" s="24"/>
      <c r="AA67" s="24"/>
      <c r="AB67" s="14"/>
      <c r="AC67" s="89"/>
      <c r="AD67" s="81"/>
      <c r="AE67" s="79"/>
      <c r="AF67" s="174"/>
      <c r="AG67" s="81"/>
      <c r="AH67" s="82"/>
    </row>
    <row r="68" spans="1:158" s="15" customFormat="1" ht="15" customHeight="1">
      <c r="A68" s="257"/>
      <c r="B68" s="37"/>
      <c r="C68" s="37"/>
      <c r="D68" s="37"/>
      <c r="E68" s="37"/>
      <c r="F68" s="37"/>
      <c r="G68" s="258"/>
      <c r="H68" s="258"/>
      <c r="I68" s="258"/>
      <c r="J68" s="37"/>
      <c r="K68" s="37"/>
      <c r="L68" s="258"/>
      <c r="N68" s="259"/>
      <c r="R68" s="21"/>
      <c r="S68" s="21"/>
      <c r="T68" s="34"/>
      <c r="U68" s="260"/>
      <c r="V68" s="23"/>
      <c r="W68" s="23"/>
      <c r="X68" s="23"/>
      <c r="Y68" s="24"/>
      <c r="Z68" s="24"/>
      <c r="AA68" s="24"/>
      <c r="AB68" s="14"/>
      <c r="AC68" s="89">
        <v>54</v>
      </c>
      <c r="AD68" s="81" t="s">
        <v>137</v>
      </c>
      <c r="AE68" s="79">
        <f>IF([1]Report_Actual_RTD!C58="","",[1]Report_Actual_RTD!C58)</f>
        <v>50.02</v>
      </c>
      <c r="AF68" s="90"/>
      <c r="AG68" s="81">
        <f>[1]Report_Actual_RTD!E58</f>
        <v>1251.33</v>
      </c>
      <c r="AH68" s="82"/>
    </row>
    <row r="69" spans="1:158" s="15" customFormat="1" ht="15" customHeight="1" thickBot="1">
      <c r="A69" s="261"/>
      <c r="B69" s="262"/>
      <c r="C69" s="262"/>
      <c r="D69" s="262"/>
      <c r="E69" s="262"/>
      <c r="F69" s="263"/>
      <c r="G69" s="263"/>
      <c r="H69" s="263"/>
      <c r="I69" s="262"/>
      <c r="J69" s="262"/>
      <c r="K69" s="263"/>
      <c r="L69" s="263"/>
      <c r="M69" s="263"/>
      <c r="N69" s="264"/>
      <c r="R69" s="20"/>
      <c r="S69" s="20"/>
      <c r="T69" s="34"/>
      <c r="U69" s="260"/>
      <c r="V69" s="23"/>
      <c r="W69" s="23"/>
      <c r="X69" s="23"/>
      <c r="Y69" s="24"/>
      <c r="Z69" s="24"/>
      <c r="AA69" s="24"/>
      <c r="AB69" s="14"/>
      <c r="AC69" s="89">
        <v>55</v>
      </c>
      <c r="AD69" s="81" t="s">
        <v>138</v>
      </c>
      <c r="AE69" s="79">
        <f>IF([1]Report_Actual_RTD!C59="","",[1]Report_Actual_RTD!C59)</f>
        <v>49.92</v>
      </c>
      <c r="AF69" s="90"/>
      <c r="AG69" s="81">
        <f>[1]Report_Actual_RTD!E59</f>
        <v>1252.9100000000001</v>
      </c>
      <c r="AH69" s="82"/>
    </row>
    <row r="70" spans="1:158" s="15" customFormat="1" ht="18" customHeight="1">
      <c r="A70" s="265"/>
      <c r="B70" s="265"/>
      <c r="C70" s="265"/>
      <c r="D70" s="265"/>
      <c r="E70" s="265"/>
      <c r="F70" s="265"/>
      <c r="G70" s="265"/>
      <c r="H70" s="265"/>
      <c r="I70" s="265"/>
      <c r="L70" s="258"/>
      <c r="M70" s="258"/>
      <c r="N70" s="258"/>
      <c r="T70" s="9"/>
      <c r="V70" s="23"/>
      <c r="W70" s="23"/>
      <c r="X70" s="23"/>
      <c r="Y70" s="24"/>
      <c r="Z70" s="24"/>
      <c r="AA70" s="24"/>
      <c r="AB70" s="14"/>
      <c r="AC70" s="89">
        <v>56</v>
      </c>
      <c r="AD70" s="81" t="s">
        <v>139</v>
      </c>
      <c r="AE70" s="79">
        <f>IF([1]Report_Actual_RTD!C60="","",[1]Report_Actual_RTD!C60)</f>
        <v>50.01</v>
      </c>
      <c r="AF70" s="174">
        <f>IF(SUM(AE66:AE70)&gt;0,AVERAGE(AE66:AE70),"")</f>
        <v>49.9925</v>
      </c>
      <c r="AG70" s="81">
        <f>[1]Report_Actual_RTD!E60</f>
        <v>1269.45</v>
      </c>
      <c r="AH70" s="82">
        <f>IF(SUM(AG66:AG70)&gt;0,AVERAGE(AG66:AG70),0)</f>
        <v>1260.3625</v>
      </c>
    </row>
    <row r="71" spans="1:158" ht="18" customHeight="1">
      <c r="A71" s="9"/>
      <c r="B71" s="9"/>
      <c r="C71" s="9"/>
      <c r="D71" s="9"/>
      <c r="E71" s="9"/>
      <c r="F71" s="9"/>
      <c r="G71" s="9"/>
      <c r="H71" s="9"/>
      <c r="I71" s="9"/>
      <c r="J71" s="15"/>
      <c r="K71" s="15"/>
      <c r="N71" s="258"/>
      <c r="O71" s="15"/>
      <c r="P71" s="15"/>
      <c r="Q71" s="15"/>
      <c r="R71" s="21"/>
      <c r="S71" s="21"/>
      <c r="T71" s="9"/>
      <c r="U71" s="15"/>
      <c r="V71" s="23"/>
      <c r="W71" s="23"/>
      <c r="X71" s="23"/>
      <c r="Y71" s="24"/>
      <c r="Z71" s="24"/>
      <c r="AA71" s="24"/>
      <c r="AB71" s="14"/>
      <c r="AC71" s="89">
        <v>57</v>
      </c>
      <c r="AD71" s="81" t="s">
        <v>140</v>
      </c>
      <c r="AE71" s="79">
        <f>IF([1]Report_Actual_RTD!C61="","",[1]Report_Actual_RTD!C61)</f>
        <v>50</v>
      </c>
      <c r="AF71" s="90"/>
      <c r="AG71" s="81">
        <f>[1]Report_Actual_RTD!E61</f>
        <v>1263</v>
      </c>
      <c r="AH71" s="82"/>
    </row>
    <row r="72" spans="1:158" ht="18" customHeight="1">
      <c r="A72" s="83"/>
      <c r="B72" s="9"/>
      <c r="C72" s="9"/>
      <c r="D72" s="9"/>
      <c r="E72" s="9"/>
      <c r="F72" s="9"/>
      <c r="G72" s="9"/>
      <c r="H72" s="9"/>
      <c r="I72" s="9"/>
      <c r="J72" s="33"/>
      <c r="K72" s="33"/>
      <c r="L72" s="33"/>
      <c r="M72" s="33"/>
      <c r="O72" s="15"/>
      <c r="P72" s="15"/>
      <c r="Q72" s="15"/>
      <c r="R72" s="21"/>
      <c r="S72" s="21"/>
      <c r="T72" s="34"/>
      <c r="U72" s="245"/>
      <c r="V72" s="23"/>
      <c r="W72" s="23"/>
      <c r="X72" s="23"/>
      <c r="Y72" s="24"/>
      <c r="Z72" s="24"/>
      <c r="AA72" s="24"/>
      <c r="AB72" s="14"/>
      <c r="AC72" s="89">
        <v>58</v>
      </c>
      <c r="AD72" s="81" t="s">
        <v>141</v>
      </c>
      <c r="AE72" s="79">
        <f>IF([1]Report_Actual_RTD!C62="","",[1]Report_Actual_RTD!C62)</f>
        <v>49.94</v>
      </c>
      <c r="AF72" s="90"/>
      <c r="AG72" s="81">
        <f>[1]Report_Actual_RTD!E62</f>
        <v>1266</v>
      </c>
      <c r="AH72" s="82"/>
    </row>
    <row r="73" spans="1:158" ht="30.75" customHeight="1">
      <c r="A73" s="33"/>
      <c r="B73" s="33"/>
      <c r="C73" s="33"/>
      <c r="D73" s="33"/>
      <c r="E73" s="33"/>
      <c r="F73" s="33"/>
      <c r="G73" s="33"/>
      <c r="H73" s="33"/>
      <c r="I73" s="33"/>
      <c r="N73" s="33"/>
      <c r="O73" s="15"/>
      <c r="P73" s="15"/>
      <c r="Q73" s="20"/>
      <c r="R73" s="20"/>
      <c r="S73" s="20"/>
      <c r="T73" s="9"/>
      <c r="U73" s="15"/>
      <c r="V73" s="23"/>
      <c r="W73" s="23"/>
      <c r="X73" s="23"/>
      <c r="Y73" s="24"/>
      <c r="Z73" s="24"/>
      <c r="AA73" s="24"/>
      <c r="AB73" s="14"/>
      <c r="AC73" s="89">
        <v>59</v>
      </c>
      <c r="AD73" s="81" t="s">
        <v>142</v>
      </c>
      <c r="AE73" s="79">
        <f>IF([1]Report_Actual_RTD!C63="","",[1]Report_Actual_RTD!C63)</f>
        <v>49.96</v>
      </c>
      <c r="AF73" s="90"/>
      <c r="AG73" s="81">
        <f>[1]Report_Actual_RTD!E63</f>
        <v>1273</v>
      </c>
      <c r="AH73" s="82"/>
    </row>
    <row r="74" spans="1:158" ht="30.75" customHeight="1">
      <c r="B74" s="266"/>
      <c r="C74" s="266"/>
      <c r="D74" s="266"/>
      <c r="O74" s="15"/>
      <c r="P74" s="15"/>
      <c r="Q74" s="15"/>
      <c r="R74" s="15"/>
      <c r="S74" s="15"/>
      <c r="U74" s="9"/>
      <c r="V74" s="12"/>
      <c r="W74" s="12"/>
      <c r="X74" s="12"/>
      <c r="Y74" s="13"/>
      <c r="Z74" s="13"/>
      <c r="AA74" s="13"/>
      <c r="AB74" s="23"/>
      <c r="AC74" s="89">
        <v>60</v>
      </c>
      <c r="AD74" s="81" t="s">
        <v>143</v>
      </c>
      <c r="AE74" s="79">
        <f>IF([1]Report_Actual_RTD!C64="","",[1]Report_Actual_RTD!C64)</f>
        <v>49.99</v>
      </c>
      <c r="AF74" s="174">
        <f>IF(SUM(AE71:AE74)&gt;0,AVERAGE(AE71:AE74),"")</f>
        <v>49.972500000000004</v>
      </c>
      <c r="AG74" s="81">
        <f>[1]Report_Actual_RTD!E64</f>
        <v>1281</v>
      </c>
      <c r="AH74" s="82">
        <f>IF(SUM(AG71:AG74)&gt;0,AVERAGE(AG71:AG74),0)</f>
        <v>1270.75</v>
      </c>
    </row>
    <row r="75" spans="1:158" ht="30" customHeight="1">
      <c r="B75" s="266"/>
      <c r="C75" s="266"/>
      <c r="D75" s="266"/>
      <c r="G75" s="20"/>
      <c r="O75" s="15"/>
      <c r="P75" s="15"/>
      <c r="Q75" s="20"/>
      <c r="R75" s="21"/>
      <c r="S75" s="21"/>
      <c r="T75" s="9"/>
      <c r="U75" s="15"/>
      <c r="V75" s="23"/>
      <c r="W75" s="23"/>
      <c r="X75" s="23"/>
      <c r="Y75" s="24"/>
      <c r="Z75" s="24"/>
      <c r="AA75" s="24"/>
      <c r="AB75" s="14"/>
      <c r="AC75" s="89">
        <v>61</v>
      </c>
      <c r="AD75" s="81" t="s">
        <v>144</v>
      </c>
      <c r="AE75" s="79">
        <f>IF([1]Report_Actual_RTD!C65="","",[1]Report_Actual_RTD!C65)</f>
        <v>50.01</v>
      </c>
      <c r="AF75" s="90"/>
      <c r="AG75" s="81">
        <f>[1]Report_Actual_RTD!E65</f>
        <v>1269</v>
      </c>
      <c r="AH75" s="82"/>
    </row>
    <row r="76" spans="1:158" ht="30" customHeight="1">
      <c r="A76" s="266"/>
      <c r="B76" s="266"/>
      <c r="C76" s="266"/>
      <c r="D76" s="266"/>
      <c r="G76" s="72"/>
      <c r="J76" s="227"/>
      <c r="O76" s="15"/>
      <c r="P76" s="15"/>
      <c r="Q76" s="20"/>
      <c r="R76" s="21"/>
      <c r="S76" s="21"/>
      <c r="T76" s="34"/>
      <c r="U76" s="245"/>
      <c r="V76" s="23"/>
      <c r="W76" s="23"/>
      <c r="X76" s="23"/>
      <c r="Y76" s="24"/>
      <c r="Z76" s="24"/>
      <c r="AA76" s="24"/>
      <c r="AB76" s="14"/>
      <c r="AC76" s="89">
        <v>62</v>
      </c>
      <c r="AD76" s="81" t="s">
        <v>145</v>
      </c>
      <c r="AE76" s="79">
        <f>IF([1]Report_Actual_RTD!C66="","",[1]Report_Actual_RTD!C66)</f>
        <v>49.99</v>
      </c>
      <c r="AF76" s="90"/>
      <c r="AG76" s="81">
        <f>[1]Report_Actual_RTD!E66</f>
        <v>1272</v>
      </c>
      <c r="AH76" s="82"/>
    </row>
    <row r="77" spans="1:158" ht="30" customHeight="1">
      <c r="A77" s="266"/>
      <c r="B77" s="266"/>
      <c r="C77" s="266"/>
      <c r="D77" s="266"/>
      <c r="H77" s="34"/>
      <c r="J77" s="37"/>
      <c r="K77" s="9"/>
      <c r="L77" s="9"/>
      <c r="M77" s="9"/>
      <c r="O77" s="15"/>
      <c r="P77" s="15"/>
      <c r="Q77" s="15"/>
      <c r="R77" s="20"/>
      <c r="S77" s="20"/>
      <c r="T77" s="9"/>
      <c r="U77" s="15"/>
      <c r="V77" s="23"/>
      <c r="W77" s="23"/>
      <c r="X77" s="23"/>
      <c r="Y77" s="24"/>
      <c r="Z77" s="24"/>
      <c r="AA77" s="24"/>
      <c r="AB77" s="14"/>
      <c r="AC77" s="89">
        <v>63</v>
      </c>
      <c r="AD77" s="81" t="s">
        <v>146</v>
      </c>
      <c r="AE77" s="79">
        <f>IF([1]Report_Actual_RTD!C67="","",[1]Report_Actual_RTD!C67)</f>
        <v>49.99</v>
      </c>
      <c r="AF77" s="90"/>
      <c r="AG77" s="81">
        <f>[1]Report_Actual_RTD!E67</f>
        <v>1288</v>
      </c>
      <c r="AH77" s="82"/>
    </row>
    <row r="78" spans="1:158" ht="31.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15"/>
      <c r="P78" s="15"/>
      <c r="Q78" s="20"/>
      <c r="T78" s="9"/>
      <c r="U78" s="15"/>
      <c r="V78" s="267"/>
      <c r="W78" s="267"/>
      <c r="X78" s="267"/>
      <c r="Y78" s="268"/>
      <c r="Z78" s="268"/>
      <c r="AA78" s="268"/>
      <c r="AB78" s="269"/>
      <c r="AC78" s="89">
        <v>64</v>
      </c>
      <c r="AD78" s="81" t="s">
        <v>147</v>
      </c>
      <c r="AE78" s="79">
        <f>IF([1]Report_Actual_RTD!C68="","",[1]Report_Actual_RTD!C68)</f>
        <v>50.02</v>
      </c>
      <c r="AF78" s="174">
        <f>IF(SUM(AE75:AE78)&gt;0,AVERAGE(AE75:AE78),"")</f>
        <v>50.002500000000005</v>
      </c>
      <c r="AG78" s="81">
        <f>[1]Report_Actual_RTD!E68</f>
        <v>1283</v>
      </c>
      <c r="AH78" s="82">
        <f>IF(SUM(AG75:AG78)&gt;0,AVERAGE(AG75:AG78),0)</f>
        <v>1278</v>
      </c>
    </row>
    <row r="79" spans="1:158" s="272" customFormat="1" ht="27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15"/>
      <c r="P79" s="15"/>
      <c r="Q79" s="15"/>
      <c r="R79" s="21"/>
      <c r="S79" s="21"/>
      <c r="T79" s="9"/>
      <c r="U79" s="15"/>
      <c r="V79" s="270"/>
      <c r="W79" s="270"/>
      <c r="X79" s="270"/>
      <c r="Y79" s="271"/>
      <c r="Z79" s="271"/>
      <c r="AA79" s="271"/>
      <c r="AB79" s="269"/>
      <c r="AC79" s="89">
        <v>65</v>
      </c>
      <c r="AD79" s="81" t="s">
        <v>148</v>
      </c>
      <c r="AE79" s="79">
        <f>IF([1]Report_Actual_RTD!C69="","",[1]Report_Actual_RTD!C69)</f>
        <v>50.04</v>
      </c>
      <c r="AF79" s="90"/>
      <c r="AG79" s="81">
        <f>[1]Report_Actual_RTD!E69</f>
        <v>1279</v>
      </c>
      <c r="AH79" s="82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</row>
    <row r="80" spans="1:158" s="272" customFormat="1" ht="30" customHeight="1">
      <c r="A80" s="9"/>
      <c r="B80" s="9"/>
      <c r="C80" s="9"/>
      <c r="D80" s="9"/>
      <c r="E80" s="9"/>
      <c r="F80" s="9"/>
      <c r="G80" s="9"/>
      <c r="H80" s="34"/>
      <c r="I80" s="9"/>
      <c r="J80" s="273"/>
      <c r="K80" s="91"/>
      <c r="L80" s="91"/>
      <c r="M80" s="91"/>
      <c r="N80" s="9"/>
      <c r="O80" s="15"/>
      <c r="P80" s="15"/>
      <c r="Q80" s="15"/>
      <c r="R80" s="21"/>
      <c r="S80" s="21"/>
      <c r="T80" s="9"/>
      <c r="U80" s="245"/>
      <c r="V80" s="270"/>
      <c r="W80" s="270"/>
      <c r="X80" s="270"/>
      <c r="Y80" s="271"/>
      <c r="Z80" s="271"/>
      <c r="AA80" s="271"/>
      <c r="AB80" s="269"/>
      <c r="AC80" s="89">
        <v>66</v>
      </c>
      <c r="AD80" s="81" t="s">
        <v>149</v>
      </c>
      <c r="AE80" s="79">
        <f>IF([1]Report_Actual_RTD!C70="","",[1]Report_Actual_RTD!C70)</f>
        <v>50.02</v>
      </c>
      <c r="AF80" s="90"/>
      <c r="AG80" s="81">
        <f>[1]Report_Actual_RTD!E70</f>
        <v>1259</v>
      </c>
      <c r="AH80" s="82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</row>
    <row r="81" spans="1:158" s="272" customFormat="1" ht="30" customHeight="1">
      <c r="A81" s="91"/>
      <c r="B81" s="91"/>
      <c r="C81" s="91"/>
      <c r="D81" s="91"/>
      <c r="E81" s="91"/>
      <c r="F81" s="91"/>
      <c r="G81" s="273" t="s">
        <v>150</v>
      </c>
      <c r="H81" s="273"/>
      <c r="I81" s="273"/>
      <c r="J81" s="273"/>
      <c r="K81" s="9"/>
      <c r="L81" s="9"/>
      <c r="M81" s="9"/>
      <c r="N81" s="91"/>
      <c r="O81" s="15"/>
      <c r="P81" s="15"/>
      <c r="Q81" s="20"/>
      <c r="R81" s="20"/>
      <c r="S81" s="20"/>
      <c r="T81" s="9"/>
      <c r="U81" s="15"/>
      <c r="V81" s="270"/>
      <c r="W81" s="270"/>
      <c r="X81" s="270"/>
      <c r="Y81" s="271"/>
      <c r="Z81" s="271"/>
      <c r="AA81" s="271"/>
      <c r="AB81" s="269"/>
      <c r="AC81" s="89">
        <v>67</v>
      </c>
      <c r="AD81" s="81" t="s">
        <v>151</v>
      </c>
      <c r="AE81" s="79">
        <f>IF([1]Report_Actual_RTD!C71="","",[1]Report_Actual_RTD!C71)</f>
        <v>49.99</v>
      </c>
      <c r="AF81" s="90"/>
      <c r="AG81" s="81">
        <f>[1]Report_Actual_RTD!E71</f>
        <v>1247</v>
      </c>
      <c r="AH81" s="82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</row>
    <row r="82" spans="1:158" s="276" customFormat="1" ht="30" customHeight="1">
      <c r="A82" s="9"/>
      <c r="B82" s="9"/>
      <c r="C82" s="9"/>
      <c r="D82" s="9"/>
      <c r="E82" s="9"/>
      <c r="F82" s="9"/>
      <c r="G82" s="273"/>
      <c r="H82" s="273"/>
      <c r="I82" s="273"/>
      <c r="J82" s="273"/>
      <c r="K82" s="8"/>
      <c r="L82" s="8"/>
      <c r="M82" s="8"/>
      <c r="N82" s="9"/>
      <c r="O82" s="15"/>
      <c r="P82" s="15"/>
      <c r="Q82" s="20"/>
      <c r="R82" s="91"/>
      <c r="S82" s="91"/>
      <c r="T82" s="9"/>
      <c r="U82" s="15"/>
      <c r="V82" s="274"/>
      <c r="W82" s="274"/>
      <c r="X82" s="274"/>
      <c r="Y82" s="275"/>
      <c r="Z82" s="275"/>
      <c r="AA82" s="275"/>
      <c r="AB82" s="269"/>
      <c r="AC82" s="89">
        <v>68</v>
      </c>
      <c r="AD82" s="81" t="s">
        <v>152</v>
      </c>
      <c r="AE82" s="79">
        <f>IF([1]Report_Actual_RTD!C72="","",[1]Report_Actual_RTD!C72)</f>
        <v>49.97</v>
      </c>
      <c r="AF82" s="174">
        <f>IF(SUM(AE79:AE82)&gt;0,AVERAGE(AE79:AE82),"")</f>
        <v>50.005000000000003</v>
      </c>
      <c r="AG82" s="81">
        <f>[1]Report_Actual_RTD!E72</f>
        <v>1234</v>
      </c>
      <c r="AH82" s="82">
        <f>IF(SUM(AG79:AG82)&gt;0,AVERAGE(AG79:AG82),0)</f>
        <v>1254.75</v>
      </c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91"/>
      <c r="DQ82" s="91"/>
      <c r="DR82" s="91"/>
      <c r="DS82" s="91"/>
      <c r="DT82" s="91"/>
      <c r="DU82" s="91"/>
      <c r="DV82" s="91"/>
      <c r="DW82" s="91"/>
      <c r="DX82" s="91"/>
      <c r="DY82" s="91"/>
      <c r="DZ82" s="91"/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  <c r="EY82" s="91"/>
      <c r="EZ82" s="91"/>
      <c r="FA82" s="91"/>
      <c r="FB82" s="91"/>
    </row>
    <row r="83" spans="1:158" s="272" customFormat="1" ht="30" customHeight="1">
      <c r="A83" s="8"/>
      <c r="B83" s="8"/>
      <c r="C83" s="8"/>
      <c r="D83" s="8"/>
      <c r="E83" s="8"/>
      <c r="F83" s="8"/>
      <c r="G83" s="273"/>
      <c r="H83" s="273"/>
      <c r="I83" s="273"/>
      <c r="J83" s="273"/>
      <c r="K83" s="8"/>
      <c r="L83" s="8"/>
      <c r="M83" s="8"/>
      <c r="N83" s="8"/>
      <c r="O83" s="9"/>
      <c r="P83" s="15"/>
      <c r="Q83" s="15"/>
      <c r="R83" s="21"/>
      <c r="S83" s="21"/>
      <c r="T83" s="9"/>
      <c r="U83" s="15"/>
      <c r="V83" s="270"/>
      <c r="W83" s="270"/>
      <c r="X83" s="270"/>
      <c r="Y83" s="271"/>
      <c r="Z83" s="271"/>
      <c r="AA83" s="271"/>
      <c r="AB83" s="269"/>
      <c r="AC83" s="89">
        <v>69</v>
      </c>
      <c r="AD83" s="81" t="s">
        <v>153</v>
      </c>
      <c r="AE83" s="79">
        <f>IF([1]Report_Actual_RTD!C73="","",[1]Report_Actual_RTD!C73)</f>
        <v>50</v>
      </c>
      <c r="AF83" s="90"/>
      <c r="AG83" s="81">
        <f>[1]Report_Actual_RTD!E73</f>
        <v>1221</v>
      </c>
      <c r="AH83" s="82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</row>
    <row r="84" spans="1:158" ht="30" customHeight="1">
      <c r="G84" s="273"/>
      <c r="H84" s="273"/>
      <c r="I84" s="273"/>
      <c r="J84" s="273"/>
      <c r="O84" s="9"/>
      <c r="P84" s="15"/>
      <c r="Q84" s="20"/>
      <c r="R84" s="21"/>
      <c r="S84" s="21"/>
      <c r="T84" s="34"/>
      <c r="U84" s="245"/>
      <c r="V84" s="267"/>
      <c r="W84" s="267"/>
      <c r="X84" s="267"/>
      <c r="Y84" s="268"/>
      <c r="Z84" s="268"/>
      <c r="AA84" s="268"/>
      <c r="AB84" s="269"/>
      <c r="AC84" s="89">
        <v>70</v>
      </c>
      <c r="AD84" s="81" t="s">
        <v>154</v>
      </c>
      <c r="AE84" s="79">
        <f>IF([1]Report_Actual_RTD!C74="","",[1]Report_Actual_RTD!C74)</f>
        <v>49.99</v>
      </c>
      <c r="AF84" s="90"/>
      <c r="AG84" s="81">
        <f>[1]Report_Actual_RTD!E74</f>
        <v>1215</v>
      </c>
      <c r="AH84" s="82"/>
    </row>
    <row r="85" spans="1:158" ht="30" customHeight="1">
      <c r="G85" s="273"/>
      <c r="H85" s="273"/>
      <c r="I85" s="273"/>
      <c r="O85" s="9"/>
      <c r="P85" s="15"/>
      <c r="Q85" s="20"/>
      <c r="R85" s="20"/>
      <c r="S85" s="20"/>
      <c r="T85" s="9"/>
      <c r="U85" s="15"/>
      <c r="V85" s="23"/>
      <c r="W85" s="23"/>
      <c r="X85" s="23"/>
      <c r="Y85" s="24"/>
      <c r="Z85" s="24"/>
      <c r="AA85" s="24"/>
      <c r="AB85" s="269"/>
      <c r="AC85" s="89">
        <v>71</v>
      </c>
      <c r="AD85" s="81" t="s">
        <v>155</v>
      </c>
      <c r="AE85" s="79">
        <f>IF([1]Report_Actual_RTD!C75="","",[1]Report_Actual_RTD!C75)</f>
        <v>49.98</v>
      </c>
      <c r="AF85" s="90"/>
      <c r="AG85" s="81">
        <f>[1]Report_Actual_RTD!E75</f>
        <v>1239</v>
      </c>
      <c r="AH85" s="82"/>
    </row>
    <row r="86" spans="1:158" ht="30" customHeight="1">
      <c r="O86" s="9"/>
      <c r="P86" s="15"/>
      <c r="Q86" s="20"/>
      <c r="T86" s="9"/>
      <c r="U86" s="15"/>
      <c r="V86" s="23"/>
      <c r="W86" s="23"/>
      <c r="X86" s="23"/>
      <c r="Y86" s="24"/>
      <c r="Z86" s="24"/>
      <c r="AA86" s="24"/>
      <c r="AB86" s="14"/>
      <c r="AC86" s="89">
        <v>72</v>
      </c>
      <c r="AD86" s="81" t="s">
        <v>156</v>
      </c>
      <c r="AE86" s="79">
        <f>IF([1]Report_Actual_RTD!C76="","",[1]Report_Actual_RTD!C76)</f>
        <v>49.97</v>
      </c>
      <c r="AF86" s="174">
        <f>IF(SUM(AE83:AE86)&gt;0,AVERAGE(AE83:AE86),"")</f>
        <v>49.984999999999999</v>
      </c>
      <c r="AG86" s="81">
        <f>[1]Report_Actual_RTD!E76</f>
        <v>1269</v>
      </c>
      <c r="AH86" s="82">
        <f>IF(SUM(AG83:AG86)&gt;0,AVERAGE(AG83:AG86),0)</f>
        <v>1236</v>
      </c>
    </row>
    <row r="87" spans="1:158" ht="30" customHeight="1">
      <c r="O87" s="9"/>
      <c r="P87" s="15"/>
      <c r="Q87" s="15"/>
      <c r="R87" s="21"/>
      <c r="S87" s="21"/>
      <c r="T87" s="9"/>
      <c r="U87" s="245"/>
      <c r="V87" s="23"/>
      <c r="W87" s="23"/>
      <c r="X87" s="23"/>
      <c r="Y87" s="24"/>
      <c r="Z87" s="24"/>
      <c r="AA87" s="24"/>
      <c r="AB87" s="14"/>
      <c r="AC87" s="89">
        <v>73</v>
      </c>
      <c r="AD87" s="81" t="s">
        <v>157</v>
      </c>
      <c r="AE87" s="79">
        <f>IF([1]Report_Actual_RTD!C77="","",[1]Report_Actual_RTD!C77)</f>
        <v>49.98</v>
      </c>
      <c r="AF87" s="90"/>
      <c r="AG87" s="81">
        <f>[1]Report_Actual_RTD!E77</f>
        <v>1312</v>
      </c>
      <c r="AH87" s="82"/>
    </row>
    <row r="88" spans="1:158" ht="30" customHeight="1">
      <c r="O88" s="15"/>
      <c r="P88" s="15"/>
      <c r="Q88" s="20"/>
      <c r="R88" s="21"/>
      <c r="S88" s="21"/>
      <c r="T88" s="34"/>
      <c r="U88" s="245"/>
      <c r="V88" s="23"/>
      <c r="W88" s="23"/>
      <c r="X88" s="23"/>
      <c r="Y88" s="24"/>
      <c r="Z88" s="24"/>
      <c r="AA88" s="24"/>
      <c r="AB88" s="14"/>
      <c r="AC88" s="89">
        <v>74</v>
      </c>
      <c r="AD88" s="81" t="s">
        <v>158</v>
      </c>
      <c r="AE88" s="79">
        <f>IF([1]Report_Actual_RTD!C78="","",[1]Report_Actual_RTD!C78)</f>
        <v>49.97</v>
      </c>
      <c r="AF88" s="90"/>
      <c r="AG88" s="81">
        <f>[1]Report_Actual_RTD!E78</f>
        <v>1371</v>
      </c>
      <c r="AH88" s="82"/>
    </row>
    <row r="89" spans="1:158" ht="30" customHeight="1">
      <c r="O89" s="15"/>
      <c r="P89" s="15"/>
      <c r="Q89" s="15"/>
      <c r="R89" s="20"/>
      <c r="S89" s="20"/>
      <c r="T89" s="9"/>
      <c r="U89" s="15"/>
      <c r="V89" s="23"/>
      <c r="W89" s="23"/>
      <c r="X89" s="23"/>
      <c r="Y89" s="24"/>
      <c r="Z89" s="24"/>
      <c r="AA89" s="24"/>
      <c r="AB89" s="14"/>
      <c r="AC89" s="89">
        <v>75</v>
      </c>
      <c r="AD89" s="81" t="s">
        <v>159</v>
      </c>
      <c r="AE89" s="79">
        <f>IF([1]Report_Actual_RTD!C79="","",[1]Report_Actual_RTD!C79)</f>
        <v>50.03</v>
      </c>
      <c r="AF89" s="90"/>
      <c r="AG89" s="81">
        <f>[1]Report_Actual_RTD!E79</f>
        <v>1376</v>
      </c>
      <c r="AH89" s="82"/>
    </row>
    <row r="90" spans="1:158" ht="30" customHeight="1">
      <c r="O90" s="15"/>
      <c r="P90" s="15"/>
      <c r="Q90" s="20"/>
      <c r="T90" s="9"/>
      <c r="U90" s="15"/>
      <c r="V90" s="23"/>
      <c r="W90" s="23"/>
      <c r="X90" s="23"/>
      <c r="Y90" s="24"/>
      <c r="Z90" s="24"/>
      <c r="AA90" s="24"/>
      <c r="AB90" s="14"/>
      <c r="AC90" s="89">
        <v>76</v>
      </c>
      <c r="AD90" s="81" t="s">
        <v>160</v>
      </c>
      <c r="AE90" s="79">
        <f>IF([1]Report_Actual_RTD!C80="","",[1]Report_Actual_RTD!C80)</f>
        <v>50.03</v>
      </c>
      <c r="AF90" s="174">
        <f>IF(SUM(AE87:AE90)&gt;0,AVERAGE(AE87:AE90),"")</f>
        <v>50.002499999999998</v>
      </c>
      <c r="AG90" s="81">
        <f>[1]Report_Actual_RTD!E80</f>
        <v>1375</v>
      </c>
      <c r="AH90" s="82">
        <f>IF(SUM(AG87:AG90)&gt;0,AVERAGE(AG87:AG90),0)</f>
        <v>1358.5</v>
      </c>
    </row>
    <row r="91" spans="1:158" ht="30" customHeight="1">
      <c r="O91" s="15"/>
      <c r="P91" s="15"/>
      <c r="Q91" s="15"/>
      <c r="R91" s="21"/>
      <c r="S91" s="21"/>
      <c r="T91" s="9"/>
      <c r="U91" s="15"/>
      <c r="V91" s="23"/>
      <c r="W91" s="23"/>
      <c r="X91" s="23"/>
      <c r="Y91" s="24"/>
      <c r="Z91" s="24"/>
      <c r="AA91" s="24"/>
      <c r="AB91" s="14"/>
      <c r="AC91" s="89">
        <v>77</v>
      </c>
      <c r="AD91" s="81" t="s">
        <v>161</v>
      </c>
      <c r="AE91" s="79">
        <f>IF([1]Report_Actual_RTD!C81="","",[1]Report_Actual_RTD!C81)</f>
        <v>50.02</v>
      </c>
      <c r="AF91" s="90"/>
      <c r="AG91" s="81">
        <f>[1]Report_Actual_RTD!E81</f>
        <v>1354</v>
      </c>
      <c r="AH91" s="82"/>
    </row>
    <row r="92" spans="1:158" ht="39.75" customHeight="1">
      <c r="H92" s="37"/>
      <c r="O92" s="15"/>
      <c r="P92" s="15"/>
      <c r="Q92" s="20"/>
      <c r="R92" s="21"/>
      <c r="S92" s="21"/>
      <c r="T92" s="34"/>
      <c r="U92" s="245"/>
      <c r="V92" s="23"/>
      <c r="W92" s="23"/>
      <c r="X92" s="23"/>
      <c r="Y92" s="24"/>
      <c r="Z92" s="24"/>
      <c r="AA92" s="24"/>
      <c r="AB92" s="14"/>
      <c r="AC92" s="89">
        <v>78</v>
      </c>
      <c r="AD92" s="81" t="s">
        <v>162</v>
      </c>
      <c r="AE92" s="79">
        <f>IF([1]Report_Actual_RTD!C82="","",[1]Report_Actual_RTD!C82)</f>
        <v>50.04</v>
      </c>
      <c r="AF92" s="90"/>
      <c r="AG92" s="81">
        <f>[1]Report_Actual_RTD!E82</f>
        <v>1319</v>
      </c>
      <c r="AH92" s="82"/>
    </row>
    <row r="93" spans="1:158" ht="30" customHeight="1">
      <c r="F93" s="126"/>
      <c r="G93" s="277"/>
      <c r="H93" s="227"/>
      <c r="O93" s="15"/>
      <c r="P93" s="15"/>
      <c r="Q93" s="15"/>
      <c r="R93" s="20"/>
      <c r="S93" s="20"/>
      <c r="T93" s="9"/>
      <c r="U93" s="15"/>
      <c r="V93" s="23"/>
      <c r="W93" s="23"/>
      <c r="X93" s="23"/>
      <c r="Y93" s="24"/>
      <c r="Z93" s="24"/>
      <c r="AA93" s="24"/>
      <c r="AB93" s="14"/>
      <c r="AC93" s="89">
        <v>79</v>
      </c>
      <c r="AD93" s="278" t="s">
        <v>163</v>
      </c>
      <c r="AE93" s="79">
        <f>IF([1]Report_Actual_RTD!C83="","",[1]Report_Actual_RTD!C83)</f>
        <v>50.02</v>
      </c>
      <c r="AF93" s="90"/>
      <c r="AG93" s="81">
        <f>[1]Report_Actual_RTD!E83</f>
        <v>1302</v>
      </c>
      <c r="AH93" s="82"/>
    </row>
    <row r="94" spans="1:158" ht="30" customHeight="1">
      <c r="F94" s="126"/>
      <c r="G94" s="277"/>
      <c r="H94" s="227"/>
      <c r="O94" s="15"/>
      <c r="P94" s="15"/>
      <c r="Q94" s="20"/>
      <c r="T94" s="9"/>
      <c r="U94" s="15"/>
      <c r="V94" s="23"/>
      <c r="W94" s="23"/>
      <c r="X94" s="23"/>
      <c r="Y94" s="24"/>
      <c r="Z94" s="24"/>
      <c r="AA94" s="24"/>
      <c r="AB94" s="14"/>
      <c r="AC94" s="89">
        <v>80</v>
      </c>
      <c r="AD94" s="278" t="s">
        <v>164</v>
      </c>
      <c r="AE94" s="79">
        <f>IF([1]Report_Actual_RTD!C84="","",[1]Report_Actual_RTD!C84)</f>
        <v>50.04</v>
      </c>
      <c r="AF94" s="174">
        <f>IF(SUM(AE91:AE94)&gt;0,AVERAGE(AE91:AE94),"")</f>
        <v>50.03</v>
      </c>
      <c r="AG94" s="81">
        <f>[1]Report_Actual_RTD!E84</f>
        <v>1268.33</v>
      </c>
      <c r="AH94" s="82">
        <f>IF(SUM(AG91:AG94)&gt;0,AVERAGE(AG91:AG94),0)</f>
        <v>1310.8325</v>
      </c>
    </row>
    <row r="95" spans="1:158" ht="30" customHeight="1">
      <c r="F95" s="126"/>
      <c r="G95" s="277"/>
      <c r="H95" s="227"/>
      <c r="O95" s="15"/>
      <c r="P95" s="15"/>
      <c r="Q95" s="20"/>
      <c r="R95" s="21"/>
      <c r="S95" s="21"/>
      <c r="T95" s="9"/>
      <c r="U95" s="15"/>
      <c r="V95" s="23"/>
      <c r="W95" s="23"/>
      <c r="X95" s="23"/>
      <c r="Y95" s="24"/>
      <c r="Z95" s="24"/>
      <c r="AA95" s="24"/>
      <c r="AB95" s="279"/>
      <c r="AC95" s="89">
        <v>81</v>
      </c>
      <c r="AD95" s="278" t="s">
        <v>165</v>
      </c>
      <c r="AE95" s="79">
        <f>IF([1]Report_Actual_RTD!C85="","",[1]Report_Actual_RTD!C85)</f>
        <v>50.04</v>
      </c>
      <c r="AF95" s="90"/>
      <c r="AG95" s="81">
        <f>[1]Report_Actual_RTD!E85</f>
        <v>1236.27</v>
      </c>
      <c r="AH95" s="82"/>
    </row>
    <row r="96" spans="1:158" ht="30" customHeight="1">
      <c r="F96" s="126"/>
      <c r="G96" s="277"/>
      <c r="H96" s="227"/>
      <c r="O96" s="15"/>
      <c r="P96" s="15"/>
      <c r="Q96" s="20"/>
      <c r="R96" s="21"/>
      <c r="S96" s="21"/>
      <c r="T96" s="34"/>
      <c r="U96" s="245"/>
      <c r="V96" s="23"/>
      <c r="W96" s="23"/>
      <c r="X96" s="23"/>
      <c r="Y96" s="24"/>
      <c r="Z96" s="24"/>
      <c r="AA96" s="24"/>
      <c r="AB96" s="14"/>
      <c r="AC96" s="89">
        <v>82</v>
      </c>
      <c r="AD96" s="278" t="s">
        <v>166</v>
      </c>
      <c r="AE96" s="79">
        <f>IF([1]Report_Actual_RTD!C86="","",[1]Report_Actual_RTD!C86)</f>
        <v>50.02</v>
      </c>
      <c r="AF96" s="90"/>
      <c r="AG96" s="81">
        <f>[1]Report_Actual_RTD!E86</f>
        <v>1198.28</v>
      </c>
      <c r="AH96" s="82"/>
    </row>
    <row r="97" spans="1:34" ht="30" customHeight="1">
      <c r="F97" s="126"/>
      <c r="G97" s="277"/>
      <c r="H97" s="227"/>
      <c r="N97" s="9"/>
      <c r="O97" s="15"/>
      <c r="P97" s="15"/>
      <c r="Q97" s="15"/>
      <c r="R97" s="20"/>
      <c r="S97" s="20"/>
      <c r="T97" s="9"/>
      <c r="U97" s="15"/>
      <c r="V97" s="23"/>
      <c r="W97" s="23"/>
      <c r="X97" s="23"/>
      <c r="Y97" s="24"/>
      <c r="Z97" s="24"/>
      <c r="AA97" s="24"/>
      <c r="AB97" s="14"/>
      <c r="AC97" s="89">
        <v>83</v>
      </c>
      <c r="AD97" s="278" t="s">
        <v>167</v>
      </c>
      <c r="AE97" s="79">
        <f>IF([1]Report_Actual_RTD!C87="","",[1]Report_Actual_RTD!C87)</f>
        <v>50</v>
      </c>
      <c r="AF97" s="90"/>
      <c r="AG97" s="81">
        <f>[1]Report_Actual_RTD!E87</f>
        <v>1191.5</v>
      </c>
      <c r="AH97" s="82"/>
    </row>
    <row r="98" spans="1:34" ht="30" customHeight="1">
      <c r="F98" s="126"/>
      <c r="G98" s="277"/>
      <c r="H98" s="227"/>
      <c r="O98" s="15"/>
      <c r="P98" s="15"/>
      <c r="Q98" s="20"/>
      <c r="T98" s="9"/>
      <c r="U98" s="15"/>
      <c r="V98" s="23"/>
      <c r="W98" s="23"/>
      <c r="X98" s="23"/>
      <c r="Y98" s="24"/>
      <c r="Z98" s="24"/>
      <c r="AA98" s="24"/>
      <c r="AB98" s="14"/>
      <c r="AC98" s="89">
        <v>84</v>
      </c>
      <c r="AD98" s="278" t="s">
        <v>168</v>
      </c>
      <c r="AE98" s="79">
        <f>IF([1]Report_Actual_RTD!C88="","",[1]Report_Actual_RTD!C88)</f>
        <v>50.03</v>
      </c>
      <c r="AF98" s="174">
        <f>IF(SUM(AE95:AE98)&gt;0,AVERAGE(AE95:AE98),"")</f>
        <v>50.022500000000001</v>
      </c>
      <c r="AG98" s="81">
        <f>[1]Report_Actual_RTD!E88</f>
        <v>1167.18</v>
      </c>
      <c r="AH98" s="82">
        <f>IF(SUM(AG95:AG98)&gt;0,AVERAGE(AG95:AG98),)</f>
        <v>1198.3075000000001</v>
      </c>
    </row>
    <row r="99" spans="1:34" ht="30" customHeight="1">
      <c r="F99" s="126"/>
      <c r="G99" s="277"/>
      <c r="H99" s="227"/>
      <c r="O99" s="15"/>
      <c r="P99" s="15"/>
      <c r="Q99" s="15"/>
      <c r="R99" s="21"/>
      <c r="S99" s="21"/>
      <c r="T99" s="9"/>
      <c r="U99" s="15"/>
      <c r="V99" s="23"/>
      <c r="W99" s="23"/>
      <c r="X99" s="23"/>
      <c r="Y99" s="24"/>
      <c r="Z99" s="24"/>
      <c r="AA99" s="24"/>
      <c r="AB99" s="14"/>
      <c r="AC99" s="89">
        <v>85</v>
      </c>
      <c r="AD99" s="278" t="s">
        <v>169</v>
      </c>
      <c r="AE99" s="79">
        <f>IF([1]Report_Actual_RTD!C89="","",[1]Report_Actual_RTD!C89)</f>
        <v>50.07</v>
      </c>
      <c r="AF99" s="90"/>
      <c r="AG99" s="81">
        <f>[1]Report_Actual_RTD!E89</f>
        <v>1135.0999999999999</v>
      </c>
      <c r="AH99" s="82"/>
    </row>
    <row r="100" spans="1:34" ht="30" customHeight="1">
      <c r="F100" s="126"/>
      <c r="G100" s="277"/>
      <c r="H100" s="227"/>
      <c r="O100" s="15"/>
      <c r="P100" s="15"/>
      <c r="Q100" s="15"/>
      <c r="R100" s="21"/>
      <c r="S100" s="21"/>
      <c r="T100" s="34"/>
      <c r="U100" s="245"/>
      <c r="V100" s="23"/>
      <c r="W100" s="23"/>
      <c r="X100" s="23"/>
      <c r="Y100" s="24"/>
      <c r="Z100" s="24"/>
      <c r="AA100" s="24"/>
      <c r="AB100" s="14"/>
      <c r="AC100" s="89">
        <v>86</v>
      </c>
      <c r="AD100" s="278" t="s">
        <v>170</v>
      </c>
      <c r="AE100" s="79">
        <f>IF([1]Report_Actual_RTD!C90="","",[1]Report_Actual_RTD!C90)</f>
        <v>50.04</v>
      </c>
      <c r="AF100" s="90"/>
      <c r="AG100" s="81">
        <f>[1]Report_Actual_RTD!E90</f>
        <v>1120.53</v>
      </c>
      <c r="AH100" s="82"/>
    </row>
    <row r="101" spans="1:34" ht="30" customHeight="1">
      <c r="F101" s="126"/>
      <c r="G101" s="277"/>
      <c r="H101" s="227"/>
      <c r="O101" s="15"/>
      <c r="P101" s="15"/>
      <c r="Q101" s="20"/>
      <c r="R101" s="20"/>
      <c r="S101" s="20"/>
      <c r="T101" s="9"/>
      <c r="U101" s="15"/>
      <c r="V101" s="23"/>
      <c r="W101" s="23"/>
      <c r="X101" s="23"/>
      <c r="Y101" s="24"/>
      <c r="Z101" s="24"/>
      <c r="AA101" s="24"/>
      <c r="AB101" s="14"/>
      <c r="AC101" s="89">
        <v>87</v>
      </c>
      <c r="AD101" s="278" t="s">
        <v>171</v>
      </c>
      <c r="AE101" s="79">
        <f>IF([1]Report_Actual_RTD!C91="","",[1]Report_Actual_RTD!C91)</f>
        <v>50.03</v>
      </c>
      <c r="AF101" s="90"/>
      <c r="AG101" s="81">
        <f>[1]Report_Actual_RTD!E91</f>
        <v>1078.47</v>
      </c>
      <c r="AH101" s="82"/>
    </row>
    <row r="102" spans="1:34" ht="30" customHeight="1">
      <c r="F102" s="126"/>
      <c r="G102" s="277"/>
      <c r="H102" s="227"/>
      <c r="O102" s="15"/>
      <c r="P102" s="22"/>
      <c r="Q102" s="20"/>
      <c r="R102" s="20"/>
      <c r="S102" s="20"/>
      <c r="T102" s="15"/>
      <c r="U102" s="15"/>
      <c r="V102" s="267"/>
      <c r="W102" s="267"/>
      <c r="X102" s="267"/>
      <c r="Y102" s="268"/>
      <c r="Z102" s="268"/>
      <c r="AA102" s="268"/>
      <c r="AB102" s="269"/>
      <c r="AC102" s="89">
        <v>88</v>
      </c>
      <c r="AD102" s="278" t="s">
        <v>172</v>
      </c>
      <c r="AE102" s="79">
        <f>IF([1]Report_Actual_RTD!C92="","",[1]Report_Actual_RTD!C92)</f>
        <v>50.01</v>
      </c>
      <c r="AF102" s="174">
        <f>IF(SUM(AE99:AE102)&gt;0,AVERAGE(AE99:AE102),"")</f>
        <v>50.037499999999994</v>
      </c>
      <c r="AG102" s="81">
        <f>[1]Report_Actual_RTD!E92</f>
        <v>1044.18</v>
      </c>
      <c r="AH102" s="82">
        <f>IF(SUM(AG99:AG102)&gt;0,AVERAGE(AG99:AG102),0)</f>
        <v>1094.5700000000002</v>
      </c>
    </row>
    <row r="103" spans="1:34" ht="30" customHeight="1">
      <c r="F103" s="126"/>
      <c r="G103" s="277"/>
      <c r="H103" s="227"/>
      <c r="O103" s="15"/>
      <c r="P103" s="267"/>
      <c r="R103" s="15"/>
      <c r="S103" s="15"/>
      <c r="T103" s="9"/>
      <c r="U103" s="15"/>
      <c r="V103" s="23"/>
      <c r="W103" s="23"/>
      <c r="X103" s="23"/>
      <c r="Y103" s="24"/>
      <c r="Z103" s="24"/>
      <c r="AA103" s="24"/>
      <c r="AB103" s="14"/>
      <c r="AC103" s="89">
        <v>89</v>
      </c>
      <c r="AD103" s="278" t="s">
        <v>173</v>
      </c>
      <c r="AE103" s="79">
        <f>IF([1]Report_Actual_RTD!C93="","",[1]Report_Actual_RTD!C93)</f>
        <v>50</v>
      </c>
      <c r="AF103" s="90"/>
      <c r="AG103" s="81">
        <f>[1]Report_Actual_RTD!E93</f>
        <v>1043.71</v>
      </c>
      <c r="AH103" s="82"/>
    </row>
    <row r="104" spans="1:34" ht="30" customHeight="1">
      <c r="F104" s="126"/>
      <c r="G104" s="277"/>
      <c r="H104" s="227"/>
      <c r="O104" s="15"/>
      <c r="P104" s="15"/>
      <c r="T104" s="34"/>
      <c r="U104" s="245"/>
      <c r="V104" s="23"/>
      <c r="W104" s="23"/>
      <c r="X104" s="23"/>
      <c r="Y104" s="24"/>
      <c r="Z104" s="24"/>
      <c r="AA104" s="24"/>
      <c r="AB104" s="14"/>
      <c r="AC104" s="89">
        <v>90</v>
      </c>
      <c r="AD104" s="278" t="s">
        <v>174</v>
      </c>
      <c r="AE104" s="79">
        <f>IF([1]Report_Actual_RTD!C94="","",[1]Report_Actual_RTD!C94)</f>
        <v>50.01</v>
      </c>
      <c r="AF104" s="90"/>
      <c r="AG104" s="81">
        <f>[1]Report_Actual_RTD!E94</f>
        <v>1040.79</v>
      </c>
      <c r="AH104" s="82"/>
    </row>
    <row r="105" spans="1:34" ht="30" customHeight="1">
      <c r="F105" s="126"/>
      <c r="G105" s="277"/>
      <c r="H105" s="227"/>
      <c r="O105" s="15"/>
      <c r="T105" s="9"/>
      <c r="U105" s="15"/>
      <c r="V105" s="23"/>
      <c r="W105" s="23"/>
      <c r="X105" s="23"/>
      <c r="Y105" s="24"/>
      <c r="Z105" s="24"/>
      <c r="AA105" s="24"/>
      <c r="AB105" s="14"/>
      <c r="AC105" s="89">
        <v>91</v>
      </c>
      <c r="AD105" s="278" t="s">
        <v>175</v>
      </c>
      <c r="AE105" s="79">
        <f>IF([1]Report_Actual_RTD!C95="","",[1]Report_Actual_RTD!C95)</f>
        <v>50.01</v>
      </c>
      <c r="AF105" s="90"/>
      <c r="AG105" s="81">
        <f>[1]Report_Actual_RTD!E95</f>
        <v>1059.17</v>
      </c>
      <c r="AH105" s="82"/>
    </row>
    <row r="106" spans="1:34" ht="30" customHeight="1">
      <c r="F106" s="227"/>
      <c r="G106" s="227"/>
      <c r="H106" s="280"/>
      <c r="O106" s="15"/>
      <c r="T106" s="9"/>
      <c r="U106" s="15"/>
      <c r="V106" s="12"/>
      <c r="W106" s="12"/>
      <c r="X106" s="12"/>
      <c r="Y106" s="13"/>
      <c r="Z106" s="13"/>
      <c r="AA106" s="13"/>
      <c r="AB106" s="12"/>
      <c r="AC106" s="89">
        <v>92</v>
      </c>
      <c r="AD106" s="278" t="s">
        <v>176</v>
      </c>
      <c r="AE106" s="79">
        <f>IF([1]Report_Actual_RTD!C96="","",[1]Report_Actual_RTD!C96)</f>
        <v>50.03</v>
      </c>
      <c r="AF106" s="174">
        <f>IF(SUM(AE103:AE106)&gt;0,AVERAGE(AE103:AE106),"")</f>
        <v>50.012499999999996</v>
      </c>
      <c r="AG106" s="81">
        <f>[1]Report_Actual_RTD!E96</f>
        <v>1040.49</v>
      </c>
      <c r="AH106" s="82">
        <f>IF(SUM(AG103:AG106)&gt;0,AVERAGE(AG103:AG106),0)</f>
        <v>1046.04</v>
      </c>
    </row>
    <row r="107" spans="1:34" ht="30" customHeight="1">
      <c r="F107" s="227"/>
      <c r="G107" s="227"/>
      <c r="H107" s="227"/>
      <c r="O107" s="15"/>
      <c r="T107" s="9"/>
      <c r="U107" s="15"/>
      <c r="V107" s="23"/>
      <c r="W107" s="23"/>
      <c r="X107" s="23"/>
      <c r="Y107" s="24"/>
      <c r="Z107" s="24"/>
      <c r="AA107" s="24"/>
      <c r="AB107" s="14"/>
      <c r="AC107" s="89">
        <v>93</v>
      </c>
      <c r="AD107" s="278" t="s">
        <v>177</v>
      </c>
      <c r="AE107" s="79">
        <f>IF([1]Report_Actual_RTD!C97="","",[1]Report_Actual_RTD!C97)</f>
        <v>49.95</v>
      </c>
      <c r="AF107" s="90"/>
      <c r="AG107" s="81">
        <f>[1]Report_Actual_RTD!E97</f>
        <v>1011.64</v>
      </c>
      <c r="AH107" s="82"/>
    </row>
    <row r="108" spans="1:34" ht="30" customHeight="1">
      <c r="A108" s="266"/>
      <c r="B108" s="266"/>
      <c r="C108" s="266"/>
      <c r="D108" s="266"/>
      <c r="F108" s="126"/>
      <c r="G108" s="227"/>
      <c r="H108" s="280"/>
      <c r="O108" s="15"/>
      <c r="Q108" s="281"/>
      <c r="AC108" s="89">
        <v>94</v>
      </c>
      <c r="AD108" s="278" t="s">
        <v>178</v>
      </c>
      <c r="AE108" s="79">
        <f>IF([1]Report_Actual_RTD!C98="","",[1]Report_Actual_RTD!C98)</f>
        <v>50.01</v>
      </c>
      <c r="AF108" s="90"/>
      <c r="AG108" s="81">
        <f>[1]Report_Actual_RTD!E98</f>
        <v>1006.08</v>
      </c>
      <c r="AH108" s="82"/>
    </row>
    <row r="109" spans="1:34" ht="16.8">
      <c r="F109" s="227"/>
      <c r="G109" s="227"/>
      <c r="H109" s="227"/>
      <c r="Q109" s="281"/>
      <c r="AC109" s="89">
        <v>95</v>
      </c>
      <c r="AD109" s="278" t="s">
        <v>179</v>
      </c>
      <c r="AE109" s="79">
        <f>IF([1]Report_Actual_RTD!C99="","",[1]Report_Actual_RTD!C99)</f>
        <v>49.99</v>
      </c>
      <c r="AF109" s="90"/>
      <c r="AG109" s="81">
        <f>[1]Report_Actual_RTD!E99</f>
        <v>1008.56</v>
      </c>
      <c r="AH109" s="82"/>
    </row>
    <row r="110" spans="1:34" ht="15.6">
      <c r="F110" s="227"/>
      <c r="G110" s="227"/>
      <c r="H110" s="227"/>
      <c r="O110" s="15"/>
      <c r="AC110" s="89">
        <v>96</v>
      </c>
      <c r="AD110" s="185" t="s">
        <v>180</v>
      </c>
      <c r="AE110" s="79">
        <f>IF([1]Report_Actual_RTD!C100="","",[1]Report_Actual_RTD!C100)</f>
        <v>50</v>
      </c>
      <c r="AF110" s="283">
        <f>IF(SUM(AE107:AE110)&gt;0,AVERAGE(AE107:AE110),"")</f>
        <v>49.987500000000004</v>
      </c>
      <c r="AG110" s="81">
        <f>[1]Report_Actual_RTD!E100</f>
        <v>1009.67</v>
      </c>
      <c r="AH110" s="82">
        <f>IF(SUM(AG107:AG110)&gt;0,AVERAGE(AG107:AG110),0)</f>
        <v>1008.9875</v>
      </c>
    </row>
    <row r="111" spans="1:34" ht="17.399999999999999" thickBot="1">
      <c r="F111" s="126"/>
      <c r="G111" s="227"/>
      <c r="H111" s="280"/>
      <c r="O111" s="15"/>
      <c r="Q111" s="281"/>
      <c r="AC111" s="146"/>
      <c r="AD111" s="272" t="s">
        <v>181</v>
      </c>
      <c r="AE111" s="284">
        <f>AVERAGE(AE13:AE110)</f>
        <v>50.01458333333332</v>
      </c>
      <c r="AF111" s="284">
        <f>AVERAGE(AF13:AF110)</f>
        <v>50.014583333333327</v>
      </c>
      <c r="AG111" s="285">
        <f>SUM(AG13:AG110)/4</f>
        <v>28205.085000000003</v>
      </c>
      <c r="AH111" s="285">
        <f>SUM(AH13:AH110)</f>
        <v>28205.084999999995</v>
      </c>
    </row>
    <row r="112" spans="1:34" ht="15.6">
      <c r="AD112" s="286" t="s">
        <v>182</v>
      </c>
      <c r="AE112" s="287">
        <f>MAX(AG13:AG110)</f>
        <v>1439.6</v>
      </c>
      <c r="AF112" s="286"/>
      <c r="AG112" s="286" t="s">
        <v>183</v>
      </c>
      <c r="AH112" s="287">
        <f>MAX(AH13:AH110)</f>
        <v>1431.7175</v>
      </c>
    </row>
    <row r="113" spans="15:34" ht="16.8">
      <c r="O113" s="288"/>
      <c r="Q113" s="281"/>
      <c r="AD113" s="286" t="s">
        <v>184</v>
      </c>
      <c r="AE113" s="287">
        <f>MIN(AG13:AG110)</f>
        <v>864.54</v>
      </c>
      <c r="AF113" s="286"/>
      <c r="AG113" s="286" t="s">
        <v>185</v>
      </c>
      <c r="AH113" s="287">
        <f>MIN(AH13:AH110)</f>
        <v>872.75499999999988</v>
      </c>
    </row>
    <row r="115" spans="15:34" ht="16.8">
      <c r="Q115" s="281"/>
      <c r="Y115" s="8"/>
      <c r="Z115" s="8"/>
      <c r="AA115" s="8"/>
    </row>
    <row r="116" spans="15:34" ht="16.8">
      <c r="Q116" s="281"/>
      <c r="Y116" s="8"/>
      <c r="Z116" s="8"/>
      <c r="AA116" s="8"/>
    </row>
    <row r="117" spans="15:34" ht="16.8">
      <c r="Q117" s="281"/>
      <c r="Y117" s="8"/>
      <c r="Z117" s="8"/>
      <c r="AA117" s="8"/>
    </row>
    <row r="118" spans="15:34" ht="16.8">
      <c r="Q118" s="281"/>
      <c r="Y118" s="8"/>
      <c r="Z118" s="8"/>
      <c r="AA118" s="8"/>
    </row>
    <row r="119" spans="15:34" ht="16.8">
      <c r="Q119" s="281"/>
      <c r="Y119" s="8"/>
      <c r="Z119" s="8"/>
      <c r="AA119" s="8"/>
    </row>
    <row r="120" spans="15:34" ht="16.8">
      <c r="Q120" s="281"/>
      <c r="Y120" s="8"/>
      <c r="Z120" s="8"/>
      <c r="AA120" s="8"/>
    </row>
    <row r="121" spans="15:34" ht="16.8">
      <c r="Q121" s="281"/>
      <c r="Y121" s="8"/>
      <c r="Z121" s="8"/>
      <c r="AA121" s="8"/>
    </row>
    <row r="122" spans="15:34" ht="16.8">
      <c r="Q122" s="281"/>
      <c r="Y122" s="8"/>
      <c r="Z122" s="8"/>
      <c r="AA122" s="8"/>
    </row>
    <row r="123" spans="15:34" ht="16.8">
      <c r="Q123" s="281"/>
      <c r="Y123" s="8"/>
      <c r="Z123" s="8"/>
      <c r="AA123" s="8"/>
    </row>
    <row r="124" spans="15:34" ht="16.8">
      <c r="Q124" s="281"/>
      <c r="Y124" s="8"/>
      <c r="Z124" s="8"/>
      <c r="AA124" s="8"/>
    </row>
    <row r="125" spans="15:34" ht="16.8">
      <c r="Q125" s="281"/>
      <c r="Y125" s="8"/>
      <c r="Z125" s="8"/>
      <c r="AA125" s="8"/>
    </row>
    <row r="126" spans="15:34" ht="16.8">
      <c r="Q126" s="281"/>
      <c r="Y126" s="8"/>
      <c r="Z126" s="8"/>
      <c r="AA126" s="8"/>
    </row>
    <row r="127" spans="15:34" ht="16.8">
      <c r="Q127" s="281"/>
      <c r="Y127" s="8"/>
      <c r="Z127" s="8"/>
      <c r="AA127" s="8"/>
    </row>
    <row r="128" spans="15:34" ht="16.8">
      <c r="Q128" s="281"/>
      <c r="Y128" s="8"/>
      <c r="Z128" s="8"/>
      <c r="AA128" s="8"/>
    </row>
    <row r="129" spans="17:27" ht="16.8">
      <c r="Q129" s="281"/>
      <c r="Y129" s="8"/>
      <c r="Z129" s="8"/>
      <c r="AA129" s="8"/>
    </row>
    <row r="130" spans="17:27" ht="16.8">
      <c r="Q130" s="281"/>
      <c r="Y130" s="8"/>
      <c r="Z130" s="8"/>
      <c r="AA130" s="8"/>
    </row>
    <row r="131" spans="17:27" ht="16.8">
      <c r="Q131" s="281"/>
      <c r="Y131" s="8"/>
      <c r="Z131" s="8"/>
      <c r="AA131" s="8"/>
    </row>
    <row r="132" spans="17:27" ht="16.8">
      <c r="Q132" s="281"/>
      <c r="Y132" s="8"/>
      <c r="Z132" s="8"/>
      <c r="AA132" s="8"/>
    </row>
    <row r="133" spans="17:27" ht="16.8">
      <c r="Q133" s="281"/>
      <c r="Y133" s="8"/>
      <c r="Z133" s="8"/>
      <c r="AA133" s="8"/>
    </row>
    <row r="134" spans="17:27" ht="16.8">
      <c r="Q134" s="281"/>
      <c r="Y134" s="8"/>
      <c r="Z134" s="8"/>
      <c r="AA134" s="8"/>
    </row>
    <row r="135" spans="17:27" ht="16.8">
      <c r="Q135" s="281"/>
      <c r="Y135" s="8"/>
      <c r="Z135" s="8"/>
      <c r="AA135" s="8"/>
    </row>
    <row r="136" spans="17:27" ht="16.8">
      <c r="Q136" s="281"/>
      <c r="Y136" s="8"/>
      <c r="Z136" s="8"/>
      <c r="AA136" s="8"/>
    </row>
    <row r="137" spans="17:27" ht="16.8">
      <c r="Q137" s="281"/>
      <c r="Y137" s="8"/>
      <c r="Z137" s="8"/>
      <c r="AA137" s="8"/>
    </row>
    <row r="138" spans="17:27" ht="16.8">
      <c r="Q138" s="281"/>
      <c r="Y138" s="8"/>
      <c r="Z138" s="8"/>
      <c r="AA138" s="8"/>
    </row>
    <row r="139" spans="17:27" ht="16.8">
      <c r="Q139" s="281"/>
      <c r="Y139" s="8"/>
      <c r="Z139" s="8"/>
      <c r="AA139" s="8"/>
    </row>
    <row r="140" spans="17:27" ht="16.8">
      <c r="Q140" s="281"/>
      <c r="Y140" s="8"/>
      <c r="Z140" s="8"/>
      <c r="AA140" s="8"/>
    </row>
    <row r="141" spans="17:27" ht="16.8">
      <c r="Q141" s="281"/>
      <c r="Y141" s="8"/>
      <c r="Z141" s="8"/>
      <c r="AA141" s="8"/>
    </row>
    <row r="142" spans="17:27" ht="16.8">
      <c r="Q142" s="281"/>
      <c r="Y142" s="8"/>
      <c r="Z142" s="8"/>
      <c r="AA142" s="8"/>
    </row>
    <row r="143" spans="17:27" ht="16.8">
      <c r="Q143" s="281"/>
      <c r="Y143" s="8"/>
      <c r="Z143" s="8"/>
      <c r="AA143" s="8"/>
    </row>
    <row r="144" spans="17:27" ht="16.8">
      <c r="Q144" s="281"/>
      <c r="Y144" s="8"/>
      <c r="Z144" s="8"/>
      <c r="AA144" s="8"/>
    </row>
    <row r="145" spans="17:27" ht="16.8">
      <c r="Q145" s="281"/>
      <c r="Y145" s="8"/>
      <c r="Z145" s="8"/>
      <c r="AA145" s="8"/>
    </row>
    <row r="146" spans="17:27" ht="16.8">
      <c r="Q146" s="281"/>
      <c r="Y146" s="8"/>
      <c r="Z146" s="8"/>
      <c r="AA146" s="8"/>
    </row>
    <row r="147" spans="17:27" ht="16.8">
      <c r="Q147" s="281"/>
      <c r="Y147" s="8"/>
      <c r="Z147" s="8"/>
      <c r="AA147" s="8"/>
    </row>
    <row r="148" spans="17:27" ht="16.8">
      <c r="Q148" s="281"/>
      <c r="Y148" s="8"/>
      <c r="Z148" s="8"/>
      <c r="AA148" s="8"/>
    </row>
    <row r="149" spans="17:27" ht="16.8">
      <c r="Q149" s="281"/>
      <c r="Y149" s="8"/>
      <c r="Z149" s="8"/>
      <c r="AA149" s="8"/>
    </row>
    <row r="150" spans="17:27" ht="16.8">
      <c r="Q150" s="281"/>
      <c r="Y150" s="8"/>
      <c r="Z150" s="8"/>
      <c r="AA150" s="8"/>
    </row>
    <row r="151" spans="17:27" ht="16.8">
      <c r="Q151" s="281"/>
      <c r="Y151" s="8"/>
      <c r="Z151" s="8"/>
      <c r="AA151" s="8"/>
    </row>
    <row r="152" spans="17:27" ht="16.8">
      <c r="Q152" s="281"/>
      <c r="Y152" s="8"/>
      <c r="Z152" s="8"/>
      <c r="AA152" s="8"/>
    </row>
    <row r="153" spans="17:27" ht="16.8">
      <c r="Q153" s="281"/>
      <c r="Y153" s="8"/>
      <c r="Z153" s="8"/>
      <c r="AA153" s="8"/>
    </row>
    <row r="154" spans="17:27" ht="16.8">
      <c r="Q154" s="281"/>
      <c r="Y154" s="8"/>
      <c r="Z154" s="8"/>
      <c r="AA154" s="8"/>
    </row>
    <row r="155" spans="17:27" ht="16.8">
      <c r="Q155" s="281"/>
      <c r="Y155" s="8"/>
      <c r="Z155" s="8"/>
      <c r="AA155" s="8"/>
    </row>
    <row r="156" spans="17:27" ht="16.8">
      <c r="Q156" s="281"/>
      <c r="Y156" s="8"/>
      <c r="Z156" s="8"/>
      <c r="AA156" s="8"/>
    </row>
    <row r="157" spans="17:27" ht="16.8">
      <c r="Q157" s="281"/>
      <c r="Y157" s="8"/>
      <c r="Z157" s="8"/>
      <c r="AA157" s="8"/>
    </row>
    <row r="158" spans="17:27" ht="16.8">
      <c r="Q158" s="281"/>
      <c r="Y158" s="8"/>
      <c r="Z158" s="8"/>
      <c r="AA158" s="8"/>
    </row>
    <row r="159" spans="17:27" ht="16.8">
      <c r="Q159" s="281"/>
      <c r="Y159" s="8"/>
      <c r="Z159" s="8"/>
      <c r="AA159" s="8"/>
    </row>
    <row r="160" spans="17:27" ht="16.8">
      <c r="Q160" s="281"/>
      <c r="Y160" s="8"/>
      <c r="Z160" s="8"/>
      <c r="AA160" s="8"/>
    </row>
    <row r="161" spans="17:27" ht="16.8">
      <c r="Q161" s="281"/>
      <c r="Y161" s="8"/>
      <c r="Z161" s="8"/>
      <c r="AA161" s="8"/>
    </row>
    <row r="162" spans="17:27" ht="16.8">
      <c r="Q162" s="281"/>
      <c r="Y162" s="8"/>
      <c r="Z162" s="8"/>
      <c r="AA162" s="8"/>
    </row>
    <row r="163" spans="17:27" ht="16.8">
      <c r="Q163" s="281"/>
      <c r="Y163" s="8"/>
      <c r="Z163" s="8"/>
      <c r="AA163" s="8"/>
    </row>
    <row r="164" spans="17:27" ht="16.8">
      <c r="Q164" s="281"/>
      <c r="Y164" s="8"/>
      <c r="Z164" s="8"/>
      <c r="AA164" s="8"/>
    </row>
    <row r="165" spans="17:27" ht="16.8">
      <c r="Q165" s="281"/>
      <c r="Y165" s="8"/>
      <c r="Z165" s="8"/>
      <c r="AA165" s="8"/>
    </row>
    <row r="166" spans="17:27" ht="16.8">
      <c r="Q166" s="281"/>
      <c r="Y166" s="8"/>
      <c r="Z166" s="8"/>
      <c r="AA166" s="8"/>
    </row>
    <row r="167" spans="17:27">
      <c r="Y167" s="8"/>
      <c r="Z167" s="8"/>
      <c r="AA167" s="8"/>
    </row>
    <row r="168" spans="17:27" ht="16.8">
      <c r="Q168" s="281"/>
      <c r="Y168" s="8"/>
      <c r="Z168" s="8"/>
      <c r="AA168" s="8"/>
    </row>
    <row r="169" spans="17:27" ht="16.8">
      <c r="Q169" s="281"/>
      <c r="Y169" s="8"/>
      <c r="Z169" s="8"/>
      <c r="AA169" s="8"/>
    </row>
    <row r="170" spans="17:27" ht="16.8">
      <c r="Q170" s="281"/>
      <c r="Y170" s="8"/>
      <c r="Z170" s="8"/>
      <c r="AA170" s="8"/>
    </row>
    <row r="171" spans="17:27">
      <c r="Y171" s="8"/>
      <c r="Z171" s="8"/>
      <c r="AA171" s="8"/>
    </row>
    <row r="172" spans="17:27" ht="16.8">
      <c r="Q172" s="281"/>
      <c r="Y172" s="8"/>
      <c r="Z172" s="8"/>
      <c r="AA172" s="8"/>
    </row>
    <row r="173" spans="17:27" ht="16.8">
      <c r="Q173" s="281"/>
      <c r="Y173" s="8"/>
      <c r="Z173" s="8"/>
      <c r="AA173" s="8"/>
    </row>
    <row r="174" spans="17:27">
      <c r="Y174" s="8"/>
      <c r="Z174" s="8"/>
      <c r="AA174" s="8"/>
    </row>
    <row r="175" spans="17:27" ht="16.8">
      <c r="Q175" s="281"/>
      <c r="Y175" s="8"/>
      <c r="Z175" s="8"/>
      <c r="AA175" s="8"/>
    </row>
    <row r="176" spans="17:27">
      <c r="Y176" s="8"/>
      <c r="Z176" s="8"/>
      <c r="AA176" s="8"/>
    </row>
    <row r="177" spans="17:27" ht="16.8">
      <c r="Q177" s="281"/>
      <c r="Y177" s="8"/>
      <c r="Z177" s="8"/>
      <c r="AA177" s="8"/>
    </row>
    <row r="178" spans="17:27">
      <c r="Y178" s="8"/>
      <c r="Z178" s="8"/>
      <c r="AA178" s="8"/>
    </row>
    <row r="179" spans="17:27" ht="16.8">
      <c r="Q179" s="281"/>
      <c r="Y179" s="8"/>
      <c r="Z179" s="8"/>
      <c r="AA179" s="8"/>
    </row>
    <row r="180" spans="17:27" ht="16.8">
      <c r="Q180" s="281"/>
      <c r="Y180" s="8"/>
      <c r="Z180" s="8"/>
      <c r="AA180" s="8"/>
    </row>
    <row r="181" spans="17:27" ht="16.8">
      <c r="Q181" s="281"/>
      <c r="Y181" s="8"/>
      <c r="Z181" s="8"/>
      <c r="AA181" s="8"/>
    </row>
    <row r="182" spans="17:27" ht="16.8">
      <c r="Q182" s="281"/>
      <c r="Y182" s="8"/>
      <c r="Z182" s="8"/>
      <c r="AA182" s="8"/>
    </row>
    <row r="183" spans="17:27" ht="16.8">
      <c r="Q183" s="281"/>
      <c r="Y183" s="8"/>
      <c r="Z183" s="8"/>
      <c r="AA183" s="8"/>
    </row>
    <row r="184" spans="17:27" ht="16.8">
      <c r="Q184" s="281"/>
      <c r="Y184" s="8"/>
      <c r="Z184" s="8"/>
      <c r="AA184" s="8"/>
    </row>
    <row r="185" spans="17:27" ht="16.8">
      <c r="Q185" s="281"/>
      <c r="Y185" s="8"/>
      <c r="Z185" s="8"/>
      <c r="AA185" s="8"/>
    </row>
    <row r="186" spans="17:27" ht="16.8">
      <c r="Q186" s="281"/>
      <c r="Y186" s="8"/>
      <c r="Z186" s="8"/>
      <c r="AA186" s="8"/>
    </row>
    <row r="187" spans="17:27" ht="16.8">
      <c r="Q187" s="281"/>
      <c r="Y187" s="8"/>
      <c r="Z187" s="8"/>
      <c r="AA187" s="8"/>
    </row>
    <row r="188" spans="17:27" ht="16.8">
      <c r="Q188" s="281"/>
      <c r="Y188" s="8"/>
      <c r="Z188" s="8"/>
      <c r="AA188" s="8"/>
    </row>
    <row r="189" spans="17:27" ht="16.8">
      <c r="Q189" s="281"/>
      <c r="Y189" s="8"/>
      <c r="Z189" s="8"/>
      <c r="AA189" s="8"/>
    </row>
    <row r="190" spans="17:27" ht="16.8">
      <c r="Q190" s="281"/>
      <c r="Y190" s="8"/>
      <c r="Z190" s="8"/>
      <c r="AA190" s="8"/>
    </row>
    <row r="191" spans="17:27" ht="16.8">
      <c r="Q191" s="281"/>
      <c r="Y191" s="8"/>
      <c r="Z191" s="8"/>
      <c r="AA191" s="8"/>
    </row>
    <row r="192" spans="17:27" ht="16.8">
      <c r="Q192" s="281"/>
      <c r="Y192" s="8"/>
      <c r="Z192" s="8"/>
      <c r="AA192" s="8"/>
    </row>
    <row r="193" spans="17:27" ht="16.8">
      <c r="Q193" s="281"/>
      <c r="Y193" s="8"/>
      <c r="Z193" s="8"/>
      <c r="AA193" s="8"/>
    </row>
    <row r="194" spans="17:27" ht="16.8">
      <c r="Q194" s="281"/>
      <c r="Y194" s="8"/>
      <c r="Z194" s="8"/>
      <c r="AA194" s="8"/>
    </row>
    <row r="195" spans="17:27" ht="16.8">
      <c r="Q195" s="281"/>
      <c r="Y195" s="8"/>
      <c r="Z195" s="8"/>
      <c r="AA195" s="8"/>
    </row>
    <row r="196" spans="17:27" ht="16.8">
      <c r="Q196" s="281"/>
      <c r="Y196" s="8"/>
      <c r="Z196" s="8"/>
      <c r="AA196" s="8"/>
    </row>
    <row r="197" spans="17:27" ht="16.8">
      <c r="Q197" s="281"/>
      <c r="Y197" s="8"/>
      <c r="Z197" s="8"/>
      <c r="AA197" s="8"/>
    </row>
    <row r="198" spans="17:27" ht="16.8">
      <c r="Q198" s="281"/>
      <c r="Y198" s="8"/>
      <c r="Z198" s="8"/>
      <c r="AA198" s="8"/>
    </row>
    <row r="199" spans="17:27" ht="16.8">
      <c r="Q199" s="281"/>
      <c r="Y199" s="8"/>
      <c r="Z199" s="8"/>
      <c r="AA199" s="8"/>
    </row>
    <row r="200" spans="17:27" ht="16.8">
      <c r="Q200" s="281"/>
      <c r="Y200" s="8"/>
      <c r="Z200" s="8"/>
      <c r="AA200" s="8"/>
    </row>
    <row r="201" spans="17:27" ht="16.8">
      <c r="Q201" s="281"/>
      <c r="Y201" s="8"/>
      <c r="Z201" s="8"/>
      <c r="AA201" s="8"/>
    </row>
    <row r="202" spans="17:27" ht="16.8">
      <c r="Q202" s="281"/>
      <c r="Y202" s="8"/>
      <c r="Z202" s="8"/>
      <c r="AA202" s="8"/>
    </row>
    <row r="203" spans="17:27" ht="16.8">
      <c r="Q203" s="281"/>
      <c r="Y203" s="8"/>
      <c r="Z203" s="8"/>
      <c r="AA203" s="8"/>
    </row>
    <row r="204" spans="17:27" ht="16.8">
      <c r="Q204" s="281"/>
      <c r="Y204" s="8"/>
      <c r="Z204" s="8"/>
      <c r="AA204" s="8"/>
    </row>
    <row r="205" spans="17:27" ht="16.8">
      <c r="Q205" s="281"/>
      <c r="Y205" s="8"/>
      <c r="Z205" s="8"/>
      <c r="AA205" s="8"/>
    </row>
    <row r="206" spans="17:27" ht="16.8">
      <c r="Q206" s="281"/>
      <c r="Y206" s="8"/>
      <c r="Z206" s="8"/>
      <c r="AA206" s="8"/>
    </row>
    <row r="207" spans="17:27" ht="16.8">
      <c r="Q207" s="281"/>
      <c r="Y207" s="8"/>
      <c r="Z207" s="8"/>
      <c r="AA207" s="8"/>
    </row>
    <row r="208" spans="17:27" ht="16.8">
      <c r="Q208" s="281"/>
      <c r="Y208" s="8"/>
      <c r="Z208" s="8"/>
      <c r="AA208" s="8"/>
    </row>
    <row r="209" spans="17:27" ht="16.8">
      <c r="Q209" s="281"/>
      <c r="Y209" s="8"/>
      <c r="Z209" s="8"/>
      <c r="AA209" s="8"/>
    </row>
    <row r="210" spans="17:27" ht="16.8">
      <c r="Q210" s="281"/>
      <c r="Y210" s="8"/>
      <c r="Z210" s="8"/>
      <c r="AA210" s="8"/>
    </row>
    <row r="211" spans="17:27" ht="16.8">
      <c r="Q211" s="281"/>
      <c r="Y211" s="8"/>
      <c r="Z211" s="8"/>
      <c r="AA211" s="8"/>
    </row>
    <row r="212" spans="17:27" ht="16.8">
      <c r="Q212" s="281"/>
      <c r="Y212" s="8"/>
      <c r="Z212" s="8"/>
      <c r="AA212" s="8"/>
    </row>
    <row r="213" spans="17:27" ht="16.8">
      <c r="Q213" s="281"/>
      <c r="Y213" s="8"/>
      <c r="Z213" s="8"/>
      <c r="AA213" s="8"/>
    </row>
    <row r="214" spans="17:27" ht="16.8">
      <c r="Q214" s="281"/>
      <c r="Y214" s="8"/>
      <c r="Z214" s="8"/>
      <c r="AA214" s="8"/>
    </row>
    <row r="215" spans="17:27" ht="16.8">
      <c r="Q215" s="281"/>
      <c r="Y215" s="8"/>
      <c r="Z215" s="8"/>
      <c r="AA215" s="8"/>
    </row>
    <row r="216" spans="17:27" ht="16.8">
      <c r="Q216" s="281"/>
      <c r="Y216" s="8"/>
      <c r="Z216" s="8"/>
      <c r="AA216" s="8"/>
    </row>
    <row r="217" spans="17:27" ht="16.8">
      <c r="Q217" s="281"/>
      <c r="Y217" s="8"/>
      <c r="Z217" s="8"/>
      <c r="AA217" s="8"/>
    </row>
    <row r="218" spans="17:27" ht="16.8">
      <c r="Q218" s="281"/>
      <c r="Y218" s="8"/>
      <c r="Z218" s="8"/>
      <c r="AA218" s="8"/>
    </row>
    <row r="219" spans="17:27" ht="16.8">
      <c r="Q219" s="281"/>
      <c r="Y219" s="8"/>
      <c r="Z219" s="8"/>
      <c r="AA219" s="8"/>
    </row>
    <row r="220" spans="17:27" ht="16.8">
      <c r="Q220" s="281"/>
      <c r="Y220" s="8"/>
      <c r="Z220" s="8"/>
      <c r="AA220" s="8"/>
    </row>
    <row r="221" spans="17:27" ht="16.8">
      <c r="Q221" s="281"/>
      <c r="Y221" s="8"/>
      <c r="Z221" s="8"/>
      <c r="AA221" s="8"/>
    </row>
    <row r="222" spans="17:27" ht="16.8">
      <c r="Q222" s="281"/>
      <c r="Y222" s="8"/>
      <c r="Z222" s="8"/>
      <c r="AA222" s="8"/>
    </row>
    <row r="223" spans="17:27" ht="16.8">
      <c r="Q223" s="281"/>
      <c r="Y223" s="8"/>
      <c r="Z223" s="8"/>
      <c r="AA223" s="8"/>
    </row>
    <row r="224" spans="17:27" ht="16.8">
      <c r="Q224" s="281"/>
      <c r="Y224" s="8"/>
      <c r="Z224" s="8"/>
      <c r="AA224" s="8"/>
    </row>
    <row r="225" spans="17:27" ht="16.8">
      <c r="Q225" s="281"/>
      <c r="Y225" s="8"/>
      <c r="Z225" s="8"/>
      <c r="AA225" s="8"/>
    </row>
    <row r="226" spans="17:27" ht="16.8">
      <c r="Q226" s="281"/>
      <c r="Y226" s="8"/>
      <c r="Z226" s="8"/>
      <c r="AA226" s="8"/>
    </row>
    <row r="227" spans="17:27" ht="16.8">
      <c r="Q227" s="281"/>
      <c r="Y227" s="8"/>
      <c r="Z227" s="8"/>
      <c r="AA227" s="8"/>
    </row>
    <row r="228" spans="17:27" ht="16.8">
      <c r="Q228" s="281"/>
      <c r="Y228" s="8"/>
      <c r="Z228" s="8"/>
      <c r="AA228" s="8"/>
    </row>
    <row r="229" spans="17:27" ht="16.8">
      <c r="Q229" s="281"/>
      <c r="Y229" s="8"/>
      <c r="Z229" s="8"/>
      <c r="AA229" s="8"/>
    </row>
    <row r="230" spans="17:27" ht="16.8">
      <c r="Q230" s="281"/>
      <c r="Y230" s="8"/>
      <c r="Z230" s="8"/>
      <c r="AA230" s="8"/>
    </row>
    <row r="231" spans="17:27">
      <c r="Y231" s="8"/>
      <c r="Z231" s="8"/>
      <c r="AA231" s="8"/>
    </row>
    <row r="232" spans="17:27" ht="16.8">
      <c r="Q232" s="281"/>
      <c r="Y232" s="8"/>
      <c r="Z232" s="8"/>
      <c r="AA232" s="8"/>
    </row>
    <row r="233" spans="17:27" ht="16.8">
      <c r="Q233" s="281"/>
      <c r="Y233" s="8"/>
      <c r="Z233" s="8"/>
      <c r="AA233" s="8"/>
    </row>
    <row r="234" spans="17:27" ht="16.8">
      <c r="Q234" s="281"/>
      <c r="Y234" s="8"/>
      <c r="Z234" s="8"/>
      <c r="AA234" s="8"/>
    </row>
    <row r="235" spans="17:27" ht="16.8">
      <c r="Q235" s="281"/>
      <c r="Y235" s="8"/>
      <c r="Z235" s="8"/>
      <c r="AA235" s="8"/>
    </row>
    <row r="236" spans="17:27" ht="16.8">
      <c r="Q236" s="281"/>
      <c r="Y236" s="8"/>
      <c r="Z236" s="8"/>
      <c r="AA236" s="8"/>
    </row>
    <row r="237" spans="17:27" ht="16.8">
      <c r="Q237" s="281"/>
      <c r="Y237" s="8"/>
      <c r="Z237" s="8"/>
      <c r="AA237" s="8"/>
    </row>
    <row r="238" spans="17:27">
      <c r="Y238" s="8"/>
      <c r="Z238" s="8"/>
      <c r="AA238" s="8"/>
    </row>
    <row r="239" spans="17:27" ht="16.8">
      <c r="Q239" s="281"/>
      <c r="Y239" s="8"/>
      <c r="Z239" s="8"/>
      <c r="AA239" s="8"/>
    </row>
    <row r="240" spans="17:27" ht="16.8">
      <c r="Q240" s="281"/>
      <c r="Y240" s="8"/>
      <c r="Z240" s="8"/>
      <c r="AA240" s="8"/>
    </row>
    <row r="241" spans="17:27">
      <c r="Y241" s="8"/>
      <c r="Z241" s="8"/>
      <c r="AA241" s="8"/>
    </row>
    <row r="242" spans="17:27" ht="16.8">
      <c r="Q242" s="281"/>
      <c r="Y242" s="8"/>
      <c r="Z242" s="8"/>
      <c r="AA242" s="8"/>
    </row>
    <row r="243" spans="17:27">
      <c r="Y243" s="8"/>
      <c r="Z243" s="8"/>
      <c r="AA243" s="8"/>
    </row>
    <row r="244" spans="17:27" ht="16.8">
      <c r="Q244" s="281"/>
      <c r="Y244" s="8"/>
      <c r="Z244" s="8"/>
      <c r="AA244" s="8"/>
    </row>
    <row r="245" spans="17:27">
      <c r="Y245" s="8"/>
      <c r="Z245" s="8"/>
      <c r="AA245" s="8"/>
    </row>
    <row r="246" spans="17:27" ht="16.8">
      <c r="Q246" s="281"/>
      <c r="Y246" s="8"/>
      <c r="Z246" s="8"/>
      <c r="AA246" s="8"/>
    </row>
    <row r="247" spans="17:27" ht="16.8">
      <c r="Q247" s="281"/>
      <c r="Y247" s="8"/>
      <c r="Z247" s="8"/>
      <c r="AA247" s="8"/>
    </row>
    <row r="248" spans="17:27" ht="16.8">
      <c r="Q248" s="281"/>
      <c r="Y248" s="8"/>
      <c r="Z248" s="8"/>
      <c r="AA248" s="8"/>
    </row>
    <row r="249" spans="17:27" ht="16.8">
      <c r="Q249" s="281"/>
      <c r="Y249" s="8"/>
      <c r="Z249" s="8"/>
      <c r="AA249" s="8"/>
    </row>
    <row r="250" spans="17:27" ht="16.8">
      <c r="Q250" s="281"/>
      <c r="Y250" s="8"/>
      <c r="Z250" s="8"/>
      <c r="AA250" s="8"/>
    </row>
    <row r="251" spans="17:27" ht="16.8">
      <c r="Q251" s="281"/>
      <c r="Y251" s="8"/>
      <c r="Z251" s="8"/>
      <c r="AA251" s="8"/>
    </row>
    <row r="252" spans="17:27" ht="16.8">
      <c r="Q252" s="281"/>
      <c r="Y252" s="8"/>
      <c r="Z252" s="8"/>
      <c r="AA252" s="8"/>
    </row>
    <row r="253" spans="17:27" ht="16.8">
      <c r="Q253" s="281"/>
      <c r="Y253" s="8"/>
      <c r="Z253" s="8"/>
      <c r="AA253" s="8"/>
    </row>
    <row r="254" spans="17:27" ht="16.8">
      <c r="Q254" s="281"/>
      <c r="Y254" s="8"/>
      <c r="Z254" s="8"/>
      <c r="AA254" s="8"/>
    </row>
    <row r="255" spans="17:27" ht="16.8">
      <c r="Q255" s="281"/>
      <c r="Y255" s="8"/>
      <c r="Z255" s="8"/>
      <c r="AA255" s="8"/>
    </row>
    <row r="256" spans="17:27" ht="16.8">
      <c r="Q256" s="281"/>
      <c r="Y256" s="8"/>
      <c r="Z256" s="8"/>
      <c r="AA256" s="8"/>
    </row>
    <row r="257" spans="17:27" ht="16.8">
      <c r="Q257" s="281"/>
      <c r="Y257" s="8"/>
      <c r="Z257" s="8"/>
      <c r="AA257" s="8"/>
    </row>
    <row r="258" spans="17:27" ht="16.8">
      <c r="Q258" s="281"/>
      <c r="Y258" s="8"/>
      <c r="Z258" s="8"/>
      <c r="AA258" s="8"/>
    </row>
    <row r="259" spans="17:27" ht="16.8">
      <c r="Q259" s="281"/>
      <c r="Y259" s="8"/>
      <c r="Z259" s="8"/>
      <c r="AA259" s="8"/>
    </row>
    <row r="260" spans="17:27" ht="16.8">
      <c r="Q260" s="281"/>
      <c r="Y260" s="8"/>
      <c r="Z260" s="8"/>
      <c r="AA260" s="8"/>
    </row>
    <row r="261" spans="17:27" ht="16.8">
      <c r="Q261" s="281"/>
      <c r="Y261" s="8"/>
      <c r="Z261" s="8"/>
      <c r="AA261" s="8"/>
    </row>
    <row r="262" spans="17:27" ht="16.8">
      <c r="Q262" s="281"/>
      <c r="Y262" s="8"/>
      <c r="Z262" s="8"/>
      <c r="AA262" s="8"/>
    </row>
    <row r="263" spans="17:27" ht="16.8">
      <c r="Q263" s="281"/>
      <c r="Y263" s="8"/>
      <c r="Z263" s="8"/>
      <c r="AA263" s="8"/>
    </row>
    <row r="264" spans="17:27" ht="16.8">
      <c r="Q264" s="281"/>
      <c r="Y264" s="8"/>
      <c r="Z264" s="8"/>
      <c r="AA264" s="8"/>
    </row>
    <row r="265" spans="17:27" ht="16.8">
      <c r="Q265" s="281"/>
      <c r="Y265" s="8"/>
      <c r="Z265" s="8"/>
      <c r="AA265" s="8"/>
    </row>
    <row r="266" spans="17:27" ht="16.8">
      <c r="Q266" s="281"/>
      <c r="Y266" s="8"/>
      <c r="Z266" s="8"/>
      <c r="AA266" s="8"/>
    </row>
    <row r="267" spans="17:27" ht="16.8">
      <c r="Q267" s="281"/>
      <c r="Y267" s="8"/>
      <c r="Z267" s="8"/>
      <c r="AA267" s="8"/>
    </row>
    <row r="268" spans="17:27" ht="16.8">
      <c r="Q268" s="281"/>
      <c r="Y268" s="8"/>
      <c r="Z268" s="8"/>
      <c r="AA268" s="8"/>
    </row>
    <row r="269" spans="17:27" ht="16.8">
      <c r="Q269" s="281"/>
      <c r="Y269" s="8"/>
      <c r="Z269" s="8"/>
      <c r="AA269" s="8"/>
    </row>
    <row r="270" spans="17:27" ht="16.8">
      <c r="Q270" s="281"/>
      <c r="Y270" s="8"/>
      <c r="Z270" s="8"/>
      <c r="AA270" s="8"/>
    </row>
    <row r="271" spans="17:27" ht="16.8">
      <c r="Q271" s="281"/>
      <c r="Y271" s="8"/>
      <c r="Z271" s="8"/>
      <c r="AA271" s="8"/>
    </row>
    <row r="272" spans="17:27" ht="16.8">
      <c r="Q272" s="281"/>
      <c r="Y272" s="8"/>
      <c r="Z272" s="8"/>
      <c r="AA272" s="8"/>
    </row>
    <row r="273" spans="17:27" ht="16.8">
      <c r="Q273" s="281"/>
      <c r="Y273" s="8"/>
      <c r="Z273" s="8"/>
      <c r="AA273" s="8"/>
    </row>
    <row r="274" spans="17:27" ht="16.8">
      <c r="Q274" s="281"/>
      <c r="Y274" s="8"/>
      <c r="Z274" s="8"/>
      <c r="AA274" s="8"/>
    </row>
    <row r="275" spans="17:27" ht="16.8">
      <c r="Q275" s="281"/>
      <c r="Y275" s="8"/>
      <c r="Z275" s="8"/>
      <c r="AA275" s="8"/>
    </row>
    <row r="276" spans="17:27" ht="16.8">
      <c r="Q276" s="281"/>
      <c r="Y276" s="8"/>
      <c r="Z276" s="8"/>
      <c r="AA276" s="8"/>
    </row>
    <row r="277" spans="17:27" ht="16.8">
      <c r="Q277" s="281"/>
      <c r="Y277" s="8"/>
      <c r="Z277" s="8"/>
      <c r="AA277" s="8"/>
    </row>
    <row r="278" spans="17:27" ht="16.8">
      <c r="Q278" s="281"/>
      <c r="Y278" s="8"/>
      <c r="Z278" s="8"/>
      <c r="AA278" s="8"/>
    </row>
    <row r="279" spans="17:27" ht="16.8">
      <c r="Q279" s="281"/>
      <c r="Y279" s="8"/>
      <c r="Z279" s="8"/>
      <c r="AA279" s="8"/>
    </row>
    <row r="280" spans="17:27" ht="16.8">
      <c r="Q280" s="281"/>
      <c r="Y280" s="8"/>
      <c r="Z280" s="8"/>
      <c r="AA280" s="8"/>
    </row>
    <row r="281" spans="17:27" ht="16.8">
      <c r="Q281" s="281"/>
      <c r="Y281" s="8"/>
      <c r="Z281" s="8"/>
      <c r="AA281" s="8"/>
    </row>
    <row r="282" spans="17:27" ht="16.8">
      <c r="Q282" s="281"/>
      <c r="Y282" s="8"/>
      <c r="Z282" s="8"/>
      <c r="AA282" s="8"/>
    </row>
    <row r="283" spans="17:27" ht="16.8">
      <c r="Q283" s="281"/>
      <c r="Y283" s="8"/>
      <c r="Z283" s="8"/>
      <c r="AA283" s="8"/>
    </row>
    <row r="284" spans="17:27" ht="16.8">
      <c r="Q284" s="281"/>
      <c r="Y284" s="8"/>
      <c r="Z284" s="8"/>
      <c r="AA284" s="8"/>
    </row>
    <row r="285" spans="17:27" ht="16.8">
      <c r="Q285" s="281"/>
      <c r="Y285" s="8"/>
      <c r="Z285" s="8"/>
      <c r="AA285" s="8"/>
    </row>
    <row r="286" spans="17:27" ht="16.8">
      <c r="Q286" s="281"/>
      <c r="Y286" s="8"/>
      <c r="Z286" s="8"/>
      <c r="AA286" s="8"/>
    </row>
    <row r="287" spans="17:27" ht="16.8">
      <c r="Q287" s="281"/>
      <c r="Y287" s="8"/>
      <c r="Z287" s="8"/>
      <c r="AA287" s="8"/>
    </row>
    <row r="288" spans="17:27" ht="16.8">
      <c r="Q288" s="281"/>
      <c r="Y288" s="8"/>
      <c r="Z288" s="8"/>
      <c r="AA288" s="8"/>
    </row>
    <row r="289" spans="17:27" ht="16.8">
      <c r="Q289" s="281"/>
      <c r="Y289" s="8"/>
      <c r="Z289" s="8"/>
      <c r="AA289" s="8"/>
    </row>
    <row r="290" spans="17:27" ht="16.8">
      <c r="Q290" s="281"/>
      <c r="Y290" s="8"/>
      <c r="Z290" s="8"/>
      <c r="AA290" s="8"/>
    </row>
    <row r="291" spans="17:27" ht="16.8">
      <c r="Q291" s="281"/>
      <c r="Y291" s="8"/>
      <c r="Z291" s="8"/>
      <c r="AA291" s="8"/>
    </row>
    <row r="292" spans="17:27" ht="16.8">
      <c r="Q292" s="281"/>
      <c r="Y292" s="8"/>
      <c r="Z292" s="8"/>
      <c r="AA292" s="8"/>
    </row>
    <row r="293" spans="17:27" ht="16.8">
      <c r="Q293" s="281"/>
      <c r="Y293" s="8"/>
      <c r="Z293" s="8"/>
      <c r="AA293" s="8"/>
    </row>
    <row r="294" spans="17:27" ht="16.8">
      <c r="Q294" s="281"/>
      <c r="Y294" s="8"/>
      <c r="Z294" s="8"/>
      <c r="AA294" s="8"/>
    </row>
    <row r="295" spans="17:27" ht="16.8">
      <c r="Q295" s="281"/>
      <c r="Y295" s="8"/>
      <c r="Z295" s="8"/>
      <c r="AA295" s="8"/>
    </row>
    <row r="296" spans="17:27" ht="16.8">
      <c r="Q296" s="281"/>
      <c r="Y296" s="8"/>
      <c r="Z296" s="8"/>
      <c r="AA296" s="8"/>
    </row>
    <row r="297" spans="17:27" ht="16.8">
      <c r="Q297" s="281"/>
      <c r="Y297" s="8"/>
      <c r="Z297" s="8"/>
      <c r="AA297" s="8"/>
    </row>
    <row r="298" spans="17:27" ht="16.8">
      <c r="Q298" s="281"/>
      <c r="Y298" s="8"/>
      <c r="Z298" s="8"/>
      <c r="AA298" s="8"/>
    </row>
    <row r="299" spans="17:27" ht="16.8">
      <c r="Q299" s="281"/>
      <c r="Y299" s="8"/>
      <c r="Z299" s="8"/>
      <c r="AA299" s="8"/>
    </row>
    <row r="300" spans="17:27">
      <c r="Y300" s="8"/>
      <c r="Z300" s="8"/>
      <c r="AA300" s="8"/>
    </row>
    <row r="301" spans="17:27" ht="16.8">
      <c r="Q301" s="281"/>
      <c r="Y301" s="8"/>
      <c r="Z301" s="8"/>
      <c r="AA301" s="8"/>
    </row>
    <row r="302" spans="17:27" ht="16.8">
      <c r="Q302" s="281"/>
      <c r="Y302" s="8"/>
      <c r="Z302" s="8"/>
      <c r="AA302" s="8"/>
    </row>
    <row r="303" spans="17:27" ht="16.8">
      <c r="Q303" s="281"/>
      <c r="Y303" s="8"/>
      <c r="Z303" s="8"/>
      <c r="AA303" s="8"/>
    </row>
    <row r="304" spans="17:27">
      <c r="Y304" s="8"/>
      <c r="Z304" s="8"/>
      <c r="AA304" s="8"/>
    </row>
    <row r="305" spans="17:27" ht="16.8">
      <c r="Q305" s="281"/>
      <c r="Y305" s="8"/>
      <c r="Z305" s="8"/>
      <c r="AA305" s="8"/>
    </row>
    <row r="306" spans="17:27" ht="16.8">
      <c r="Q306" s="281"/>
      <c r="Y306" s="8"/>
      <c r="Z306" s="8"/>
      <c r="AA306" s="8"/>
    </row>
    <row r="307" spans="17:27">
      <c r="Y307" s="8"/>
      <c r="Z307" s="8"/>
      <c r="AA307" s="8"/>
    </row>
    <row r="308" spans="17:27" ht="16.8">
      <c r="Q308" s="281"/>
      <c r="Y308" s="8"/>
      <c r="Z308" s="8"/>
      <c r="AA308" s="8"/>
    </row>
    <row r="309" spans="17:27">
      <c r="Y309" s="8"/>
      <c r="Z309" s="8"/>
      <c r="AA309" s="8"/>
    </row>
    <row r="310" spans="17:27" ht="16.8">
      <c r="Q310" s="281"/>
      <c r="Y310" s="8"/>
      <c r="Z310" s="8"/>
      <c r="AA310" s="8"/>
    </row>
    <row r="311" spans="17:27">
      <c r="Y311" s="8"/>
      <c r="Z311" s="8"/>
      <c r="AA311" s="8"/>
    </row>
    <row r="312" spans="17:27" ht="16.8">
      <c r="Q312" s="281"/>
      <c r="Y312" s="8"/>
      <c r="Z312" s="8"/>
      <c r="AA312" s="8"/>
    </row>
    <row r="313" spans="17:27" ht="16.8">
      <c r="Q313" s="281"/>
      <c r="Y313" s="8"/>
      <c r="Z313" s="8"/>
      <c r="AA313" s="8"/>
    </row>
    <row r="314" spans="17:27" ht="16.8">
      <c r="Q314" s="281"/>
      <c r="Y314" s="8"/>
      <c r="Z314" s="8"/>
      <c r="AA314" s="8"/>
    </row>
    <row r="315" spans="17:27" ht="16.8">
      <c r="Q315" s="281"/>
      <c r="Y315" s="8"/>
      <c r="Z315" s="8"/>
      <c r="AA315" s="8"/>
    </row>
    <row r="316" spans="17:27" ht="16.8">
      <c r="Q316" s="281"/>
      <c r="Y316" s="8"/>
      <c r="Z316" s="8"/>
      <c r="AA316" s="8"/>
    </row>
    <row r="317" spans="17:27" ht="16.8">
      <c r="Q317" s="281"/>
      <c r="Y317" s="8"/>
      <c r="Z317" s="8"/>
      <c r="AA317" s="8"/>
    </row>
    <row r="318" spans="17:27" ht="16.8">
      <c r="Q318" s="281"/>
      <c r="Y318" s="8"/>
      <c r="Z318" s="8"/>
      <c r="AA318" s="8"/>
    </row>
    <row r="319" spans="17:27" ht="16.8">
      <c r="Q319" s="281"/>
      <c r="Y319" s="8"/>
      <c r="Z319" s="8"/>
      <c r="AA319" s="8"/>
    </row>
    <row r="320" spans="17:27" ht="16.8">
      <c r="Q320" s="281"/>
      <c r="Y320" s="8"/>
      <c r="Z320" s="8"/>
      <c r="AA320" s="8"/>
    </row>
    <row r="321" spans="17:27" ht="16.8">
      <c r="Q321" s="281"/>
      <c r="Y321" s="8"/>
      <c r="Z321" s="8"/>
      <c r="AA321" s="8"/>
    </row>
    <row r="322" spans="17:27" ht="16.8">
      <c r="Q322" s="281"/>
      <c r="Y322" s="8"/>
      <c r="Z322" s="8"/>
      <c r="AA322" s="8"/>
    </row>
    <row r="323" spans="17:27" ht="16.8">
      <c r="Q323" s="281"/>
      <c r="Y323" s="8"/>
      <c r="Z323" s="8"/>
      <c r="AA323" s="8"/>
    </row>
    <row r="324" spans="17:27" ht="16.8">
      <c r="Q324" s="281"/>
      <c r="Y324" s="8"/>
      <c r="Z324" s="8"/>
      <c r="AA324" s="8"/>
    </row>
    <row r="325" spans="17:27" ht="16.8">
      <c r="Q325" s="281"/>
      <c r="Y325" s="8"/>
      <c r="Z325" s="8"/>
      <c r="AA325" s="8"/>
    </row>
    <row r="326" spans="17:27" ht="16.8">
      <c r="Q326" s="281"/>
      <c r="Y326" s="8"/>
      <c r="Z326" s="8"/>
      <c r="AA326" s="8"/>
    </row>
    <row r="327" spans="17:27" ht="16.8">
      <c r="Q327" s="281"/>
      <c r="Y327" s="8"/>
      <c r="Z327" s="8"/>
      <c r="AA327" s="8"/>
    </row>
    <row r="328" spans="17:27" ht="16.8">
      <c r="Q328" s="281"/>
      <c r="Y328" s="8"/>
      <c r="Z328" s="8"/>
      <c r="AA328" s="8"/>
    </row>
    <row r="329" spans="17:27" ht="16.8">
      <c r="Q329" s="281"/>
      <c r="Y329" s="8"/>
      <c r="Z329" s="8"/>
      <c r="AA329" s="8"/>
    </row>
    <row r="330" spans="17:27" ht="16.8">
      <c r="Q330" s="281"/>
      <c r="Y330" s="8"/>
      <c r="Z330" s="8"/>
      <c r="AA330" s="8"/>
    </row>
    <row r="331" spans="17:27" ht="16.8">
      <c r="Q331" s="281"/>
      <c r="Y331" s="8"/>
      <c r="Z331" s="8"/>
      <c r="AA331" s="8"/>
    </row>
    <row r="332" spans="17:27" ht="16.8">
      <c r="Q332" s="281"/>
      <c r="Y332" s="8"/>
      <c r="Z332" s="8"/>
      <c r="AA332" s="8"/>
    </row>
    <row r="333" spans="17:27" ht="16.8">
      <c r="Q333" s="281"/>
      <c r="Y333" s="8"/>
      <c r="Z333" s="8"/>
      <c r="AA333" s="8"/>
    </row>
    <row r="334" spans="17:27" ht="16.8">
      <c r="Q334" s="281"/>
      <c r="Y334" s="8"/>
      <c r="Z334" s="8"/>
      <c r="AA334" s="8"/>
    </row>
    <row r="335" spans="17:27" ht="16.8">
      <c r="Q335" s="281"/>
      <c r="Y335" s="8"/>
      <c r="Z335" s="8"/>
      <c r="AA335" s="8"/>
    </row>
    <row r="336" spans="17:27" ht="16.8">
      <c r="Q336" s="281"/>
      <c r="Y336" s="8"/>
      <c r="Z336" s="8"/>
      <c r="AA336" s="8"/>
    </row>
    <row r="337" spans="17:27" ht="16.8">
      <c r="Q337" s="281"/>
      <c r="Y337" s="8"/>
      <c r="Z337" s="8"/>
      <c r="AA337" s="8"/>
    </row>
    <row r="338" spans="17:27" ht="16.8">
      <c r="Q338" s="281"/>
      <c r="Y338" s="8"/>
      <c r="Z338" s="8"/>
      <c r="AA338" s="8"/>
    </row>
    <row r="339" spans="17:27" ht="16.8">
      <c r="Q339" s="281"/>
      <c r="Y339" s="8"/>
      <c r="Z339" s="8"/>
      <c r="AA339" s="8"/>
    </row>
    <row r="340" spans="17:27" ht="16.8">
      <c r="Q340" s="281"/>
      <c r="Y340" s="8"/>
      <c r="Z340" s="8"/>
      <c r="AA340" s="8"/>
    </row>
    <row r="341" spans="17:27" ht="16.8">
      <c r="Q341" s="281"/>
      <c r="Y341" s="8"/>
      <c r="Z341" s="8"/>
      <c r="AA341" s="8"/>
    </row>
    <row r="342" spans="17:27" ht="16.8">
      <c r="Q342" s="281"/>
      <c r="Y342" s="8"/>
      <c r="Z342" s="8"/>
      <c r="AA342" s="8"/>
    </row>
    <row r="343" spans="17:27" ht="16.8">
      <c r="Q343" s="281"/>
      <c r="Y343" s="8"/>
      <c r="Z343" s="8"/>
      <c r="AA343" s="8"/>
    </row>
    <row r="344" spans="17:27" ht="16.8">
      <c r="Q344" s="281"/>
      <c r="Y344" s="8"/>
      <c r="Z344" s="8"/>
      <c r="AA344" s="8"/>
    </row>
    <row r="345" spans="17:27" ht="16.8">
      <c r="Q345" s="281"/>
      <c r="Y345" s="8"/>
      <c r="Z345" s="8"/>
      <c r="AA345" s="8"/>
    </row>
    <row r="346" spans="17:27" ht="16.8">
      <c r="Q346" s="281"/>
      <c r="Y346" s="8"/>
      <c r="Z346" s="8"/>
      <c r="AA346" s="8"/>
    </row>
    <row r="347" spans="17:27" ht="16.8">
      <c r="Q347" s="281"/>
      <c r="Y347" s="8"/>
      <c r="Z347" s="8"/>
      <c r="AA347" s="8"/>
    </row>
    <row r="348" spans="17:27" ht="16.8">
      <c r="Q348" s="281"/>
      <c r="Y348" s="8"/>
      <c r="Z348" s="8"/>
      <c r="AA348" s="8"/>
    </row>
    <row r="349" spans="17:27" ht="16.8">
      <c r="Q349" s="281"/>
      <c r="Y349" s="8"/>
      <c r="Z349" s="8"/>
      <c r="AA349" s="8"/>
    </row>
    <row r="350" spans="17:27" ht="16.8">
      <c r="Q350" s="281"/>
      <c r="Y350" s="8"/>
      <c r="Z350" s="8"/>
      <c r="AA350" s="8"/>
    </row>
    <row r="351" spans="17:27" ht="16.8">
      <c r="Q351" s="281"/>
      <c r="Y351" s="8"/>
      <c r="Z351" s="8"/>
      <c r="AA351" s="8"/>
    </row>
    <row r="352" spans="17:27" ht="16.8">
      <c r="Q352" s="281"/>
      <c r="Y352" s="8"/>
      <c r="Z352" s="8"/>
      <c r="AA352" s="8"/>
    </row>
    <row r="353" spans="17:27" ht="16.8">
      <c r="Q353" s="281"/>
      <c r="Y353" s="8"/>
      <c r="Z353" s="8"/>
      <c r="AA353" s="8"/>
    </row>
    <row r="354" spans="17:27" ht="16.8">
      <c r="Q354" s="281"/>
      <c r="Y354" s="8"/>
      <c r="Z354" s="8"/>
      <c r="AA354" s="8"/>
    </row>
    <row r="355" spans="17:27" ht="16.8">
      <c r="Q355" s="281"/>
      <c r="Y355" s="8"/>
      <c r="Z355" s="8"/>
      <c r="AA355" s="8"/>
    </row>
    <row r="356" spans="17:27" ht="16.8">
      <c r="Q356" s="281"/>
      <c r="Y356" s="8"/>
      <c r="Z356" s="8"/>
      <c r="AA356" s="8"/>
    </row>
    <row r="357" spans="17:27" ht="16.8">
      <c r="Q357" s="281"/>
      <c r="Y357" s="8"/>
      <c r="Z357" s="8"/>
      <c r="AA357" s="8"/>
    </row>
    <row r="358" spans="17:27" ht="16.8">
      <c r="Q358" s="281"/>
      <c r="Y358" s="8"/>
      <c r="Z358" s="8"/>
      <c r="AA358" s="8"/>
    </row>
    <row r="359" spans="17:27" ht="16.8">
      <c r="Q359" s="281"/>
      <c r="Y359" s="8"/>
      <c r="Z359" s="8"/>
      <c r="AA359" s="8"/>
    </row>
    <row r="360" spans="17:27" ht="16.8">
      <c r="Q360" s="281"/>
      <c r="Y360" s="8"/>
      <c r="Z360" s="8"/>
      <c r="AA360" s="8"/>
    </row>
    <row r="361" spans="17:27" ht="16.8">
      <c r="Q361" s="281"/>
      <c r="Y361" s="8"/>
      <c r="Z361" s="8"/>
      <c r="AA361" s="8"/>
    </row>
    <row r="362" spans="17:27" ht="16.8">
      <c r="Q362" s="281"/>
      <c r="Y362" s="8"/>
      <c r="Z362" s="8"/>
      <c r="AA362" s="8"/>
    </row>
    <row r="363" spans="17:27" ht="16.8">
      <c r="Q363" s="281"/>
      <c r="Y363" s="8"/>
      <c r="Z363" s="8"/>
      <c r="AA363" s="8"/>
    </row>
    <row r="364" spans="17:27" ht="16.8">
      <c r="Q364" s="281"/>
      <c r="Y364" s="8"/>
      <c r="Z364" s="8"/>
      <c r="AA364" s="8"/>
    </row>
    <row r="365" spans="17:27" ht="16.8">
      <c r="Q365" s="281"/>
      <c r="Y365" s="8"/>
      <c r="Z365" s="8"/>
      <c r="AA365" s="8"/>
    </row>
    <row r="366" spans="17:27">
      <c r="Y366" s="8"/>
      <c r="Z366" s="8"/>
      <c r="AA366" s="8"/>
    </row>
    <row r="367" spans="17:27" ht="16.8">
      <c r="Q367" s="281"/>
      <c r="Y367" s="8"/>
      <c r="Z367" s="8"/>
      <c r="AA367" s="8"/>
    </row>
    <row r="368" spans="17:27" ht="16.8">
      <c r="Q368" s="281"/>
      <c r="Y368" s="8"/>
      <c r="Z368" s="8"/>
      <c r="AA368" s="8"/>
    </row>
    <row r="369" spans="17:27" ht="16.8">
      <c r="Q369" s="281"/>
      <c r="Y369" s="8"/>
      <c r="Z369" s="8"/>
      <c r="AA369" s="8"/>
    </row>
    <row r="370" spans="17:27" ht="16.8">
      <c r="Q370" s="281"/>
      <c r="Y370" s="8"/>
      <c r="Z370" s="8"/>
      <c r="AA370" s="8"/>
    </row>
    <row r="371" spans="17:27" ht="16.8">
      <c r="Q371" s="281"/>
      <c r="Y371" s="8"/>
      <c r="Z371" s="8"/>
      <c r="AA371" s="8"/>
    </row>
    <row r="372" spans="17:27" ht="16.8">
      <c r="Q372" s="281"/>
      <c r="Y372" s="8"/>
      <c r="Z372" s="8"/>
      <c r="AA372" s="8"/>
    </row>
    <row r="373" spans="17:27" ht="16.8">
      <c r="Q373" s="281"/>
      <c r="Y373" s="8"/>
      <c r="Z373" s="8"/>
      <c r="AA373" s="8"/>
    </row>
    <row r="374" spans="17:27">
      <c r="Y374" s="8"/>
      <c r="Z374" s="8"/>
      <c r="AA374" s="8"/>
    </row>
    <row r="375" spans="17:27">
      <c r="Y375" s="8"/>
      <c r="Z375" s="8"/>
      <c r="AA375" s="8"/>
    </row>
    <row r="376" spans="17:27" ht="16.8">
      <c r="Q376" s="281"/>
      <c r="Y376" s="8"/>
      <c r="Z376" s="8"/>
      <c r="AA376" s="8"/>
    </row>
    <row r="377" spans="17:27" ht="16.8">
      <c r="Q377" s="281"/>
      <c r="Y377" s="8"/>
      <c r="Z377" s="8"/>
      <c r="AA377" s="8"/>
    </row>
    <row r="378" spans="17:27" ht="16.8">
      <c r="Q378" s="281"/>
      <c r="Y378" s="8"/>
      <c r="Z378" s="8"/>
      <c r="AA378" s="8"/>
    </row>
    <row r="379" spans="17:27" ht="16.8">
      <c r="Q379" s="281"/>
      <c r="Y379" s="8"/>
      <c r="Z379" s="8"/>
      <c r="AA379" s="8"/>
    </row>
    <row r="380" spans="17:27" ht="16.8">
      <c r="Q380" s="281"/>
      <c r="Y380" s="8"/>
      <c r="Z380" s="8"/>
      <c r="AA380" s="8"/>
    </row>
  </sheetData>
  <mergeCells count="53">
    <mergeCell ref="H63:I63"/>
    <mergeCell ref="J63:K63"/>
    <mergeCell ref="F69:H69"/>
    <mergeCell ref="K69:M69"/>
    <mergeCell ref="AP16:AP23"/>
    <mergeCell ref="AQ16:AQ23"/>
    <mergeCell ref="I17:I22"/>
    <mergeCell ref="J17:J22"/>
    <mergeCell ref="K17:K22"/>
    <mergeCell ref="B21:B23"/>
    <mergeCell ref="C21:C23"/>
    <mergeCell ref="D21:D23"/>
    <mergeCell ref="E21:E23"/>
    <mergeCell ref="R21:R23"/>
    <mergeCell ref="W16:W22"/>
    <mergeCell ref="X16:X22"/>
    <mergeCell ref="Y16:Y22"/>
    <mergeCell ref="Z16:Z22"/>
    <mergeCell ref="AA16:AA22"/>
    <mergeCell ref="AB16:AB22"/>
    <mergeCell ref="L16:L22"/>
    <mergeCell ref="M16:M22"/>
    <mergeCell ref="N16:N22"/>
    <mergeCell ref="Q16:Q23"/>
    <mergeCell ref="R16:U20"/>
    <mergeCell ref="V16:V22"/>
    <mergeCell ref="S21:S23"/>
    <mergeCell ref="T21:T23"/>
    <mergeCell ref="U21:U23"/>
    <mergeCell ref="A16:A23"/>
    <mergeCell ref="B16:E20"/>
    <mergeCell ref="F16:F22"/>
    <mergeCell ref="G16:G21"/>
    <mergeCell ref="H16:H22"/>
    <mergeCell ref="I16:K16"/>
    <mergeCell ref="U12:U13"/>
    <mergeCell ref="E14:F14"/>
    <mergeCell ref="Q14:R15"/>
    <mergeCell ref="S14:S15"/>
    <mergeCell ref="T14:T15"/>
    <mergeCell ref="U14:U15"/>
    <mergeCell ref="D10:K10"/>
    <mergeCell ref="Q10:R10"/>
    <mergeCell ref="Q11:R11"/>
    <mergeCell ref="Q12:R13"/>
    <mergeCell ref="S12:S13"/>
    <mergeCell ref="T12:T13"/>
    <mergeCell ref="A1:C1"/>
    <mergeCell ref="T1:U1"/>
    <mergeCell ref="G3:I3"/>
    <mergeCell ref="L3:M3"/>
    <mergeCell ref="B8:D8"/>
    <mergeCell ref="U8:U9"/>
  </mergeCells>
  <pageMargins left="0.23622047244094491" right="0" top="0.23622047244094491" bottom="0.23622047244094491" header="0" footer="0"/>
  <pageSetup paperSize="9" scale="68" orientation="portrait" horizontalDpi="4294967295" verticalDpi="4294967295" r:id="rId1"/>
  <headerFooter alignWithMargins="0"/>
  <rowBreaks count="1" manualBreakCount="1">
    <brk id="7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2020-10-12T20:39:43Z</dcterms:created>
  <dcterms:modified xsi:type="dcterms:W3CDTF">2020-10-12T20:40:00Z</dcterms:modified>
</cp:coreProperties>
</file>